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Rrna06.crpc.fr\PLACIDO_NA_DirAgriculture$\Operationnel\06_PCAE\02_PME\DocsMiseEnOeuvre\2023-2027\AAP_2026\FEADER_Avicole\Annexes\Fichier_base\CLIMA_PENNA\V3\"/>
    </mc:Choice>
  </mc:AlternateContent>
  <xr:revisionPtr revIDLastSave="0" documentId="13_ncr:1_{BE858F2D-9B3A-4EA9-B211-946670F5E8AF}" xr6:coauthVersionLast="47" xr6:coauthVersionMax="47" xr10:uidLastSave="{00000000-0000-0000-0000-000000000000}"/>
  <bookViews>
    <workbookView xWindow="-108" yWindow="-108" windowWidth="23256" windowHeight="12456" xr2:uid="{00000000-000D-0000-FFFF-FFFF00000000}"/>
  </bookViews>
  <sheets>
    <sheet name="NOTICE" sheetId="1" r:id="rId1"/>
    <sheet name="AVANT PROJET" sheetId="2" r:id="rId2"/>
    <sheet name="PROJET" sheetId="3" r:id="rId3"/>
    <sheet name="APRES PROJET" sheetId="4" r:id="rId4"/>
    <sheet name="SYNTHES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2" l="1"/>
  <c r="K12" i="3"/>
  <c r="K12" i="4"/>
  <c r="K32" i="3" l="1"/>
  <c r="K38" i="2"/>
  <c r="K32" i="2"/>
  <c r="K13" i="2"/>
  <c r="K39" i="4"/>
  <c r="K38" i="4"/>
  <c r="K37" i="4"/>
  <c r="K33" i="4"/>
  <c r="K32" i="4"/>
  <c r="K31" i="4"/>
  <c r="K30" i="4"/>
  <c r="K26" i="4"/>
  <c r="K25" i="4"/>
  <c r="K24" i="4"/>
  <c r="K19" i="4"/>
  <c r="K18" i="4"/>
  <c r="K17" i="4"/>
  <c r="K16" i="4"/>
  <c r="K15" i="4"/>
  <c r="K14" i="4"/>
  <c r="K13" i="4"/>
  <c r="K11" i="4"/>
  <c r="K10" i="4"/>
  <c r="K9" i="4"/>
  <c r="H26" i="4"/>
  <c r="K26" i="3"/>
  <c r="H26" i="3"/>
  <c r="K39" i="3"/>
  <c r="K38" i="3"/>
  <c r="K37" i="3"/>
  <c r="K33" i="3"/>
  <c r="K31" i="3"/>
  <c r="K30" i="3"/>
  <c r="K25" i="3"/>
  <c r="K24" i="3"/>
  <c r="K19" i="3"/>
  <c r="K18" i="3"/>
  <c r="K17" i="3"/>
  <c r="K16" i="3"/>
  <c r="K15" i="3"/>
  <c r="K14" i="3"/>
  <c r="K13" i="3"/>
  <c r="K11" i="3"/>
  <c r="K10" i="3"/>
  <c r="K9" i="3"/>
  <c r="K39" i="2"/>
  <c r="K37" i="2"/>
  <c r="K33" i="2"/>
  <c r="K31" i="2"/>
  <c r="K30" i="2"/>
  <c r="H26" i="2"/>
  <c r="K26" i="2"/>
  <c r="K25" i="2"/>
  <c r="K24" i="2"/>
  <c r="K19" i="2"/>
  <c r="K18" i="2"/>
  <c r="K17" i="2"/>
  <c r="K16" i="2"/>
  <c r="K15" i="2"/>
  <c r="K14" i="2"/>
  <c r="K11" i="2"/>
  <c r="K10" i="2"/>
  <c r="K9" i="2"/>
  <c r="P42" i="5" l="1"/>
  <c r="P43" i="5"/>
  <c r="P44" i="5"/>
  <c r="P45" i="5"/>
  <c r="P46" i="5"/>
  <c r="P41" i="5"/>
  <c r="G42" i="5"/>
  <c r="G43" i="5"/>
  <c r="G44" i="5"/>
  <c r="G45" i="5"/>
  <c r="G46" i="5"/>
  <c r="G41" i="5"/>
  <c r="G52" i="5"/>
  <c r="G58" i="5" s="1"/>
  <c r="G59" i="5" s="1"/>
  <c r="G57" i="5"/>
  <c r="G56" i="5"/>
  <c r="G55" i="5"/>
  <c r="G54" i="5"/>
  <c r="G53" i="5"/>
  <c r="C5" i="5"/>
  <c r="C4" i="5"/>
  <c r="I40" i="4"/>
  <c r="H39" i="4"/>
  <c r="H38" i="4"/>
  <c r="H37" i="4"/>
  <c r="I34" i="4"/>
  <c r="H33" i="4"/>
  <c r="H32" i="4"/>
  <c r="H31" i="4"/>
  <c r="H30" i="4"/>
  <c r="I27" i="4"/>
  <c r="H25" i="4"/>
  <c r="H24" i="4"/>
  <c r="I21" i="4"/>
  <c r="H19" i="4"/>
  <c r="H18" i="4"/>
  <c r="H17" i="4"/>
  <c r="H16" i="4"/>
  <c r="H15" i="4"/>
  <c r="H14" i="4"/>
  <c r="H13" i="4"/>
  <c r="H12" i="4"/>
  <c r="H11" i="4"/>
  <c r="H10" i="4"/>
  <c r="H9" i="4"/>
  <c r="C5" i="4"/>
  <c r="C4" i="4"/>
  <c r="I40" i="3"/>
  <c r="H39" i="3"/>
  <c r="H38" i="3"/>
  <c r="H37" i="3"/>
  <c r="I41" i="4" l="1"/>
  <c r="H34" i="4"/>
  <c r="I46" i="4" s="1"/>
  <c r="C46" i="4" s="1"/>
  <c r="E46" i="4" s="1"/>
  <c r="H21" i="4"/>
  <c r="I44" i="4" s="1"/>
  <c r="C44" i="4" s="1"/>
  <c r="E44" i="4" s="1"/>
  <c r="P47" i="5"/>
  <c r="P48" i="5" s="1"/>
  <c r="H27" i="4"/>
  <c r="I45" i="4" s="1"/>
  <c r="C45" i="4" s="1"/>
  <c r="E45" i="4" s="1"/>
  <c r="H40" i="4"/>
  <c r="H40" i="3"/>
  <c r="I47" i="3" l="1"/>
  <c r="C47" i="3" s="1"/>
  <c r="I47" i="4"/>
  <c r="C47" i="4" s="1"/>
  <c r="E47" i="4" s="1"/>
  <c r="G12" i="5"/>
  <c r="G10" i="5"/>
  <c r="G11" i="5"/>
  <c r="H41" i="4"/>
  <c r="E47" i="3" l="1"/>
  <c r="E13" i="5"/>
  <c r="O7" i="5"/>
  <c r="L10" i="5" s="1"/>
  <c r="G13" i="5"/>
  <c r="I34" i="3"/>
  <c r="H33" i="3"/>
  <c r="H32" i="3"/>
  <c r="H31" i="3"/>
  <c r="H30" i="3"/>
  <c r="H34" i="3" s="1"/>
  <c r="I46" i="3" s="1"/>
  <c r="C46" i="3" s="1"/>
  <c r="E46" i="3" s="1"/>
  <c r="I27" i="3"/>
  <c r="H25" i="3"/>
  <c r="H24" i="3"/>
  <c r="I21" i="3"/>
  <c r="H19" i="3"/>
  <c r="H18" i="3"/>
  <c r="H17" i="3"/>
  <c r="H16" i="3"/>
  <c r="H15" i="3"/>
  <c r="H14" i="3"/>
  <c r="H13" i="3"/>
  <c r="H12" i="3"/>
  <c r="H11" i="3"/>
  <c r="H10" i="3"/>
  <c r="H9" i="3"/>
  <c r="C5" i="3"/>
  <c r="C4" i="3"/>
  <c r="I41" i="3" l="1"/>
  <c r="H21" i="3"/>
  <c r="I44" i="3" s="1"/>
  <c r="C44" i="3" s="1"/>
  <c r="H27" i="3"/>
  <c r="E10" i="5" l="1"/>
  <c r="E44" i="3"/>
  <c r="I45" i="3"/>
  <c r="C45" i="3" s="1"/>
  <c r="E45" i="3" s="1"/>
  <c r="E12" i="5"/>
  <c r="H41" i="3"/>
  <c r="O6" i="5" l="1"/>
  <c r="L9" i="5" s="1"/>
  <c r="E11" i="5"/>
  <c r="H15" i="2"/>
  <c r="H14" i="2"/>
  <c r="H16" i="2" l="1"/>
  <c r="C5" i="2"/>
  <c r="C4" i="2"/>
  <c r="H25" i="2" l="1"/>
  <c r="H24" i="2" l="1"/>
  <c r="H9" i="2"/>
  <c r="H37" i="2"/>
  <c r="H38" i="2"/>
  <c r="H39" i="2"/>
  <c r="I40" i="2"/>
  <c r="I34" i="2"/>
  <c r="H33" i="2"/>
  <c r="H32" i="2"/>
  <c r="H31" i="2"/>
  <c r="H30" i="2"/>
  <c r="I27" i="2"/>
  <c r="I21" i="2"/>
  <c r="H19" i="2"/>
  <c r="H18" i="2"/>
  <c r="H17" i="2"/>
  <c r="H13" i="2"/>
  <c r="H12" i="2"/>
  <c r="H11" i="2"/>
  <c r="H10" i="2"/>
  <c r="I41" i="2" l="1"/>
  <c r="H34" i="2"/>
  <c r="I46" i="2" s="1"/>
  <c r="H21" i="2"/>
  <c r="I44" i="2" s="1"/>
  <c r="H27" i="2"/>
  <c r="H40" i="2"/>
  <c r="I47" i="2" s="1"/>
  <c r="I45" i="2" l="1"/>
  <c r="C45" i="2" s="1"/>
  <c r="E45" i="2" s="1"/>
  <c r="C46" i="2"/>
  <c r="E46" i="2" s="1"/>
  <c r="C47" i="2"/>
  <c r="E47" i="2" s="1"/>
  <c r="C13" i="5"/>
  <c r="C12" i="5"/>
  <c r="G47" i="5"/>
  <c r="F48" i="5" s="1"/>
  <c r="H41" i="2"/>
  <c r="C10" i="5"/>
  <c r="C11" i="5" l="1"/>
  <c r="C44" i="2"/>
  <c r="E44" i="2" s="1"/>
</calcChain>
</file>

<file path=xl/sharedStrings.xml><?xml version="1.0" encoding="utf-8"?>
<sst xmlns="http://schemas.openxmlformats.org/spreadsheetml/2006/main" count="501" uniqueCount="155">
  <si>
    <t>Remplissage des onglets colorés</t>
  </si>
  <si>
    <t>&gt; Chaque onglet se décompose de la même manière. Il y a au total un peu plus de 20 questions réparties en 4 catégories :</t>
  </si>
  <si>
    <t>- la coque du bâtiment et les abords</t>
  </si>
  <si>
    <t>- la ventilation et le système de refroidissement</t>
  </si>
  <si>
    <t>- les pratiques de maintenance des installations</t>
  </si>
  <si>
    <t xml:space="preserve">&gt; Il y a 2 types de cases à compléter : </t>
  </si>
  <si>
    <t>Case obligatoire (la question concerne tous les systèmes d'élevage)</t>
  </si>
  <si>
    <t>Case facultative (la question concerne uniquement certains élevages)</t>
  </si>
  <si>
    <t>FONDS EUROPEEN AGRICOLE POUR LE DEVELOPPEMENT RURAL (FEADER)</t>
  </si>
  <si>
    <t>Légende document :</t>
  </si>
  <si>
    <t>Cellule remplie automatiquement avec une formule</t>
  </si>
  <si>
    <t>Cellule à compléter</t>
  </si>
  <si>
    <t>Intitulé du projet :</t>
  </si>
  <si>
    <t>APPEL A PROJETS PLAN DE MODERNISATION DES ELEVAGES DE VOLAILLES 2026</t>
  </si>
  <si>
    <t>&gt; Onglet</t>
  </si>
  <si>
    <t>VOTRE BÂTIMENT ET SON ENVIRONNEMENT</t>
  </si>
  <si>
    <t xml:space="preserve">réponse 1 </t>
  </si>
  <si>
    <t>réponse 2</t>
  </si>
  <si>
    <t>réponse 3</t>
  </si>
  <si>
    <t>réponse 4</t>
  </si>
  <si>
    <t>Votre réponse</t>
  </si>
  <si>
    <t>Votre score</t>
  </si>
  <si>
    <t>sur</t>
  </si>
  <si>
    <t xml:space="preserve">Leviers </t>
  </si>
  <si>
    <t xml:space="preserve">long-pans entre 0 et 45° // vents dominants </t>
  </si>
  <si>
    <t>Les abords de votre bâtiment sont-ils engazonnés ?</t>
  </si>
  <si>
    <t>Non</t>
  </si>
  <si>
    <t>Oui</t>
  </si>
  <si>
    <t>Quelle est la nature de votre toiture ?</t>
  </si>
  <si>
    <t>Fibrociment ou Bac acier avec anti condensation</t>
  </si>
  <si>
    <t>Bac acier classique</t>
  </si>
  <si>
    <t>Quelle est la nature de votre isolant en sous-toiture?</t>
  </si>
  <si>
    <t>polystyrène extrudé</t>
  </si>
  <si>
    <t>laine minérale / pas d'isolant</t>
  </si>
  <si>
    <t>Quelle est la nature de votre isolant en longs pans et pignons ?</t>
  </si>
  <si>
    <t xml:space="preserve">Panneau sandwich avec mousse de polyuréthane </t>
  </si>
  <si>
    <t>Laine de verre / panneau bois</t>
  </si>
  <si>
    <t>Quelle est l'épaisseur de l'isolant ?</t>
  </si>
  <si>
    <t>50 mm</t>
  </si>
  <si>
    <t xml:space="preserve">40 mm </t>
  </si>
  <si>
    <t xml:space="preserve">30 mm </t>
  </si>
  <si>
    <t xml:space="preserve">Oui </t>
  </si>
  <si>
    <t xml:space="preserve">Non </t>
  </si>
  <si>
    <t>Avez-vous du rayonnement direct arrivant dans le bâtiment (par les fenêtres) ?</t>
  </si>
  <si>
    <t>Quel est le type de sol de votre bâtiment ?</t>
  </si>
  <si>
    <t xml:space="preserve">Terre battue </t>
  </si>
  <si>
    <t>LA VENTILATION ET LE REFROIDISSEMENT DE VOTRE BATIMENT</t>
  </si>
  <si>
    <t>Quel est votre système de ventilation ?</t>
  </si>
  <si>
    <t xml:space="preserve">Dynamique avec extraction et brumisation haute pression </t>
  </si>
  <si>
    <t>Dynamique avec brassage et brumisation sur brassage</t>
  </si>
  <si>
    <t xml:space="preserve">Ventilation statique automatisé en hiver
Ventilation dynamique été </t>
  </si>
  <si>
    <t>Ventilation statique Manuelle</t>
  </si>
  <si>
    <t>VOS PRATIQUES DE MAINTENANCE DES INSTALLATIONS</t>
  </si>
  <si>
    <t>Suivez vous vos capteurs d'ambiance (sondes température, hygromètre, dépressiomètre,etc…) de manière régulière ?</t>
  </si>
  <si>
    <t>Vérifiez-vous régulièrement l'état de fonctionnement et la propreté des équipements (installations électriques, alimentation, ventilation, abreuvement,...) ?</t>
  </si>
  <si>
    <t>Chaque groupe de ventilation est-il protégé par un disjoncteur différentiel ?</t>
  </si>
  <si>
    <t>Gardez-vous un stock de pièces détachées en cas de défaillance des équipements ?</t>
  </si>
  <si>
    <t xml:space="preserve">Votre score </t>
  </si>
  <si>
    <t>VOS PRATIQUES DURANT LA SAISON CHAUDE</t>
  </si>
  <si>
    <t>VOTRE SCORE TOTAL</t>
  </si>
  <si>
    <t>A renseigner:</t>
  </si>
  <si>
    <t>m² de bâtiment</t>
  </si>
  <si>
    <t>type d'extracteurs</t>
  </si>
  <si>
    <t>Nombre</t>
  </si>
  <si>
    <t>capacité unitaire en m³/h</t>
  </si>
  <si>
    <t>capactité totale</t>
  </si>
  <si>
    <t>TOTAL</t>
  </si>
  <si>
    <t>VOS
 SCORES</t>
  </si>
  <si>
    <t>Bâtiment Environnement</t>
  </si>
  <si>
    <t>Ventilation Refroidissement</t>
  </si>
  <si>
    <t>Pratique maintenance</t>
  </si>
  <si>
    <t>Pratique saison chaude</t>
  </si>
  <si>
    <t>COMMENTAIRE</t>
  </si>
  <si>
    <r>
      <t>long-pans face aux vents dominants</t>
    </r>
    <r>
      <rPr>
        <sz val="10"/>
        <color rgb="FFFF0000"/>
        <rFont val="Calibri"/>
        <family val="2"/>
        <scheme val="minor"/>
      </rPr>
      <t xml:space="preserve"> </t>
    </r>
  </si>
  <si>
    <r>
      <t>long-pans entre 45 et 90° // vents dominants</t>
    </r>
    <r>
      <rPr>
        <sz val="10"/>
        <color rgb="FFFF0000"/>
        <rFont val="Calibri"/>
        <family val="2"/>
        <scheme val="minor"/>
      </rPr>
      <t xml:space="preserve"> </t>
    </r>
  </si>
  <si>
    <r>
      <t>pignons face aux vents dominants</t>
    </r>
    <r>
      <rPr>
        <sz val="10"/>
        <color rgb="FFFF0000"/>
        <rFont val="Calibri"/>
        <family val="2"/>
        <scheme val="minor"/>
      </rPr>
      <t xml:space="preserve"> </t>
    </r>
  </si>
  <si>
    <r>
      <t>Oui</t>
    </r>
    <r>
      <rPr>
        <sz val="10"/>
        <color rgb="FFFF0000"/>
        <rFont val="Calibri"/>
        <family val="2"/>
        <scheme val="minor"/>
      </rPr>
      <t xml:space="preserve"> </t>
    </r>
  </si>
  <si>
    <r>
      <t>Non</t>
    </r>
    <r>
      <rPr>
        <sz val="10"/>
        <color rgb="FFFF0000"/>
        <rFont val="Calibri"/>
        <family val="2"/>
        <scheme val="minor"/>
      </rPr>
      <t xml:space="preserve"> </t>
    </r>
  </si>
  <si>
    <r>
      <t>Y a-t-il des obstacles à moins de 20 mètres des entrées et sorties d'air</t>
    </r>
    <r>
      <rPr>
        <i/>
        <sz val="10"/>
        <color theme="1"/>
        <rFont val="Calibri"/>
        <family val="2"/>
        <scheme val="minor"/>
      </rPr>
      <t>*</t>
    </r>
    <r>
      <rPr>
        <sz val="10"/>
        <color theme="1"/>
        <rFont val="Calibri"/>
        <family val="2"/>
        <scheme val="minor"/>
      </rPr>
      <t xml:space="preserve"> ?</t>
    </r>
  </si>
  <si>
    <r>
      <t>panneau bac acier avec mousse de polyuréthane</t>
    </r>
    <r>
      <rPr>
        <sz val="10"/>
        <color rgb="FFFF0000"/>
        <rFont val="Calibri"/>
        <family val="2"/>
        <scheme val="minor"/>
      </rPr>
      <t xml:space="preserve"> </t>
    </r>
  </si>
  <si>
    <r>
      <t>panneau de mousse polyuréthane type recticiel</t>
    </r>
    <r>
      <rPr>
        <sz val="10"/>
        <color rgb="FFFF0000"/>
        <rFont val="Calibri"/>
        <family val="2"/>
        <scheme val="minor"/>
      </rPr>
      <t xml:space="preserve"> </t>
    </r>
  </si>
  <si>
    <r>
      <t>Panneau sandwich avec mousse de polystyrène</t>
    </r>
    <r>
      <rPr>
        <sz val="10"/>
        <color rgb="FFFF0000"/>
        <rFont val="Calibri"/>
        <family val="2"/>
        <scheme val="minor"/>
      </rPr>
      <t xml:space="preserve"> </t>
    </r>
  </si>
  <si>
    <r>
      <t xml:space="preserve">EUROTAN Mousse </t>
    </r>
    <r>
      <rPr>
        <i/>
        <sz val="10"/>
        <color theme="1"/>
        <rFont val="Calibri"/>
        <family val="2"/>
        <scheme val="minor"/>
      </rPr>
      <t>(Recticel)</t>
    </r>
  </si>
  <si>
    <r>
      <t>60 mm</t>
    </r>
    <r>
      <rPr>
        <sz val="10"/>
        <color rgb="FFFF0000"/>
        <rFont val="Calibri"/>
        <family val="2"/>
        <scheme val="minor"/>
      </rPr>
      <t xml:space="preserve"> </t>
    </r>
  </si>
  <si>
    <r>
      <t>Béton</t>
    </r>
    <r>
      <rPr>
        <sz val="10"/>
        <color rgb="FFFF0000"/>
        <rFont val="Calibri"/>
        <family val="2"/>
        <scheme val="minor"/>
      </rPr>
      <t xml:space="preserve"> </t>
    </r>
  </si>
  <si>
    <t>AV PROJET</t>
  </si>
  <si>
    <t>PROJET</t>
  </si>
  <si>
    <t>AP PROJET</t>
  </si>
  <si>
    <t>NOTE DU CONSEILLER</t>
  </si>
  <si>
    <t>TOTAL VENTILATION AVANT PROJET</t>
  </si>
  <si>
    <t>TOTAL VENTILATION DU PROJET</t>
  </si>
  <si>
    <t>TOTAL VENTILATION APRES PROJET</t>
  </si>
  <si>
    <t>Porteur du projet :
(Raison Sociale)</t>
  </si>
  <si>
    <t>Date de réalisation du diagnostic (jj/mm/aaaa)</t>
  </si>
  <si>
    <t>&gt;= 125 m3/m²/h</t>
  </si>
  <si>
    <t xml:space="preserve">&lt; 125 m3/m²/h </t>
  </si>
  <si>
    <t>à remplir à la demande de paiement</t>
  </si>
  <si>
    <t xml:space="preserve">&gt; Le diagnostic porte exclusivement sur le bâtiment identifié comme support des investissements prévus dans le cadre de la demande de subvention. </t>
  </si>
  <si>
    <r>
      <t xml:space="preserve">&gt; Pour bénéficier des points attribués par ce diagnostic, il est nécessaire que les scores des onglets </t>
    </r>
    <r>
      <rPr>
        <i/>
        <sz val="10"/>
        <color rgb="FFFF0000"/>
        <rFont val="Verdana"/>
        <family val="2"/>
      </rPr>
      <t>Projet et Après-projet soient au minimum de niveau moyen</t>
    </r>
    <r>
      <rPr>
        <sz val="10"/>
        <color rgb="FFFF0000"/>
        <rFont val="Verdana"/>
        <family val="2"/>
      </rPr>
      <t xml:space="preserve">, </t>
    </r>
    <r>
      <rPr>
        <b/>
        <sz val="10"/>
        <color rgb="FFFF0000"/>
        <rFont val="Verdana"/>
        <family val="2"/>
      </rPr>
      <t>à l’exception de la partie Ventilation pour laquelle un score correct est exigé.</t>
    </r>
  </si>
  <si>
    <t>&gt; Indiquez dans la colonne "votre réponse" le numéro de réponse correspondant à la question grâce au menu déroulant</t>
  </si>
  <si>
    <t>Le tableau de vérification des préconisations de ventilation est à compléter pour vérification de l'éligibilité</t>
  </si>
  <si>
    <t>&gt; A chaque question, il n' y a qu'une réponse possible</t>
  </si>
  <si>
    <t xml:space="preserve">   *Les points rendant le projet inéligible dans "l'onglet avant projet" en cas de non-respect des préconisations devront obligatoirement être corrigés lors du diagnostic du projet et du diagnostic après projet. </t>
  </si>
  <si>
    <t xml:space="preserve">   *De même, si un investissement prévu n’est pas réalisé et que cela entraîne la perte du critère de sélection « adaptation au changement climatique », le dossier devra être ré-instruit et la subvention pourra être annulée en totalité ou en partie.</t>
  </si>
  <si>
    <t>- les pratiques mises en œuvre durant les coups de chaleur</t>
  </si>
  <si>
    <t>/10</t>
  </si>
  <si>
    <t>Le bon fonctionnement de l'alarme a-t-il été vérifié lors du diagnostic ?</t>
  </si>
  <si>
    <t>Ventilation statique</t>
  </si>
  <si>
    <t>Le bâtiment est il équipé d'un thermostat ou sonde indépendante connecté à une alarme sonore et/ou avec transmetteur téléphonique pour les coups de chaud ?</t>
  </si>
  <si>
    <t>INSUFFISANT =&lt;4</t>
  </si>
  <si>
    <t>Afin de vérifier le critère Ventilation merci de remplir les tableaux ci-dessous</t>
  </si>
  <si>
    <t>A renseigner si rénovation</t>
  </si>
  <si>
    <r>
      <t>à remplir à la demande d’aide si le projet concerne</t>
    </r>
    <r>
      <rPr>
        <b/>
        <sz val="10"/>
        <color theme="1"/>
        <rFont val="Verdana"/>
        <family val="2"/>
      </rPr>
      <t xml:space="preserve"> une rénovation </t>
    </r>
  </si>
  <si>
    <t>m³/h/m²</t>
  </si>
  <si>
    <t>Diagnostic après projet</t>
  </si>
  <si>
    <t>Attribution éligibilité</t>
  </si>
  <si>
    <t>MOYEN &gt;4 score =&lt;7</t>
  </si>
  <si>
    <r>
      <t xml:space="preserve">à remplir à la demande d’aide si le projet concerne une </t>
    </r>
    <r>
      <rPr>
        <b/>
        <sz val="10"/>
        <color theme="1"/>
        <rFont val="Verdana"/>
        <family val="2"/>
      </rPr>
      <t>construction ou une rénovation</t>
    </r>
  </si>
  <si>
    <r>
      <t xml:space="preserve">A remplir à la demande d'aide </t>
    </r>
    <r>
      <rPr>
        <b/>
        <i/>
        <sz val="10"/>
        <color theme="4" tint="-0.249977111117893"/>
        <rFont val="Calibri"/>
        <family val="2"/>
        <scheme val="minor"/>
      </rPr>
      <t>si projet de rénovation</t>
    </r>
  </si>
  <si>
    <t>A remplir à la demande d'aide</t>
  </si>
  <si>
    <t>A remplir à la demande de solde</t>
  </si>
  <si>
    <t>Nom et organisme du technicien</t>
  </si>
  <si>
    <t>CORRECT score &gt; 7</t>
  </si>
  <si>
    <t xml:space="preserve">Diagnostic projet </t>
  </si>
  <si>
    <t>VOLAILLES DU QUOTIDIEN</t>
  </si>
  <si>
    <t>Autre système de refroidissement à valider au cas par cas suivant ses caractéristiques et performence</t>
  </si>
  <si>
    <t>Système de brumisation &gt;=70 Bar</t>
  </si>
  <si>
    <t>Système de brumisation &lt; 70 Bar</t>
  </si>
  <si>
    <t>Les couleurs claires limitent l’absorption de la chaleur, d’où leur utilisation lors de la rénovation ou de la construction, en conformité avec les règles d’urbanisme. Il est également important de bien nettoyer la toiture afin d’éliminer les mousses et les lichens.</t>
  </si>
  <si>
    <t>L’isolation permet de lutter contre le froid, mais aussi contre la chaleur. La toiture doit être particulièrement bien isolée pour limiter le réchauffement du bâtiment : un coefficient de conductivité thermique de 0,40 W/(m²·K) est recommandé, soit une épaisseur d’environ 60 mm.</t>
  </si>
  <si>
    <t>Dans les bâtiments à forte densité, il est primordial de dynamiser la ventilation afin de garantir, tout au long de l’année, le renouvellement de l’air et l’extraction de l’air vicié. Ce dynamisme contribue à maintenir une température stable malgré les fluctuations des températures extérieures.</t>
  </si>
  <si>
    <t>Pour être éligible au PME, il est rappelé que le bâtiment doit être équipé d’une pompe de brumisation haute pression supérieure à 70 bars (existante ou neuve). Tout autre système de refroidissement sera validé au cas par cas, en fonction de ses caractéristiques et de ses performances.</t>
  </si>
  <si>
    <t>Équiper son bâtiment d’un système d’alarme avec contrôle de la température permet d’agir rapidement en cas de montée brutale ou excessive de la température et de prévenir les risques de mortalité. Il est conseillé de disposer d’un thermostat ou d’une sonde indépendante du reste de la régulation.</t>
  </si>
  <si>
    <t>Une alarme doit être fonctionnelle, y compris le transmetteur si le système en est équipé. Un contrôle doit être effectué lors du diagnostic pour garantir son bon fonctionnement sur les bâtiments en rénovation, et sur les projets neufs, ce contrôle doit être réalisé lors du diagnostic après projet.</t>
  </si>
  <si>
    <t>Quel est votre système de refroidissement ?</t>
  </si>
  <si>
    <t>&gt; Pour bénéficier des points attribués par ce diagnostic, il est nécessaire que les scores des onglets Projet et Après-projet soient au minimum de niveau moyen, à l’exception de la partie Ventilation pour laquelle un score correct est exigé.</t>
  </si>
  <si>
    <t>Ci-dessous récapitulatif des scores pondérés sur 10</t>
  </si>
  <si>
    <t xml:space="preserve">DIAGNOSTIC ADAPTATION AU CHANGEMENT CLIMATIQUE </t>
  </si>
  <si>
    <t>&gt; Une fois le diagnostic rempli, vous accédez à l'onglet SYNTHESE qui permet de comparer les 3 diagnostics.</t>
  </si>
  <si>
    <t>&gt; Une colonne commentaire permet de justifier l'investissement ou d'apporter des précisions au score.</t>
  </si>
  <si>
    <t>&gt; Une fois les réponses complétées, le test fournit un score sous forme de moyenne pondérée sur 10 affiché dans un tableau et représenté sous forme graphique RADAR</t>
  </si>
  <si>
    <t>Il est demandé à la personne en charge du diagnostic de laisser un commentaire en reprenant les leviers mis en évidence pour améliorer la vulnérabilité du bâtiment face au changement climatique.</t>
  </si>
  <si>
    <t>DIAGNOSTIC ADAPTATION AU CHANGEMENT CLIMATIQUE  DU PROJET</t>
  </si>
  <si>
    <t>DIAGNOSTIC ADAPTATION AU CHANGEMENT CLIMATIQUE AVANT PROJET</t>
  </si>
  <si>
    <t>SYNTHESE DIAGNOSTIC ADAPTATION AU CHANGEMENT CLIMATIQUE VOLAILLES DU QUOTIDIEN</t>
  </si>
  <si>
    <t>Quelle est l'orientation de votre bâtiment par rapport aux vents dominants ?</t>
  </si>
  <si>
    <t xml:space="preserve">*Obstacles à moins de 20m à hauteur des entrées d'air/sorties d'air susceptibles de perturber la ventilation </t>
  </si>
  <si>
    <t>Quel est le débit maximal de votre ventilation ?</t>
  </si>
  <si>
    <t>DIAGNOSTIC ADAPTATION AU CHANGEMENT CLIMATIQUE APRES PROJET</t>
  </si>
  <si>
    <t>Disposez-vous d'une toiture claire et entretenue de manière à ce qu'elle reste claire ? (Toiture claire ou panneaux photovoltaïques)</t>
  </si>
  <si>
    <t>Si vous êtes en ventilation statique et que les jupes d'entrées d'air sont constituées d'un bac acier de couleur foncée, ce dernier est-il isolé ?</t>
  </si>
  <si>
    <t>Entretenez-vous régulièrement votre groupe électrogène/ génératrice pour palier aux coups de chaleurs ?</t>
  </si>
  <si>
    <t>PME Avicole Nouvelle-Aquitaine 2026 – V1 du 19/01/2026</t>
  </si>
  <si>
    <t>&gt; Attention pour les projets de rénovation :</t>
  </si>
  <si>
    <t>Suivez-vous vos capteurs d'ambiance (sondes température, hygromètre, dépressiomètre,etc…) de manière régulière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</si>
</sst>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0;\ &quot; &quot;;@"/>
    <numFmt numFmtId="165" formatCode="0.0"/>
  </numFmts>
  <fonts count="54" x14ac:knownFonts="1">
    <font>
      <sz val="10"/>
      <color theme="1"/>
      <name val="Verdana"/>
      <family val="2"/>
    </font>
    <font>
      <b/>
      <sz val="10"/>
      <color theme="1"/>
      <name val="Verdana"/>
      <family val="2"/>
    </font>
    <font>
      <sz val="22"/>
      <color rgb="FF92D050"/>
      <name val="Verdana"/>
      <family val="2"/>
    </font>
    <font>
      <b/>
      <sz val="12"/>
      <color theme="1"/>
      <name val="Calibri"/>
      <family val="2"/>
      <scheme val="minor"/>
    </font>
    <font>
      <i/>
      <sz val="11"/>
      <color theme="1"/>
      <name val="Calibri"/>
      <family val="2"/>
      <scheme val="minor"/>
    </font>
    <font>
      <b/>
      <sz val="14"/>
      <color rgb="FFFF0000"/>
      <name val="Calibri"/>
      <family val="2"/>
      <scheme val="minor"/>
    </font>
    <font>
      <b/>
      <sz val="24"/>
      <color theme="4" tint="-0.249977111117893"/>
      <name val="Arial"/>
      <family val="2"/>
    </font>
    <font>
      <sz val="10"/>
      <color indexed="8"/>
      <name val="Arial"/>
      <family val="2"/>
    </font>
    <font>
      <b/>
      <sz val="14"/>
      <color theme="4" tint="-0.249977111117893"/>
      <name val="Arial"/>
      <family val="2"/>
    </font>
    <font>
      <sz val="11"/>
      <color indexed="49"/>
      <name val="Calibri"/>
      <family val="2"/>
    </font>
    <font>
      <b/>
      <sz val="14"/>
      <color indexed="49"/>
      <name val="Arial"/>
      <family val="2"/>
    </font>
    <font>
      <sz val="12"/>
      <color rgb="FF000000"/>
      <name val="Arial"/>
      <family val="2"/>
    </font>
    <font>
      <b/>
      <sz val="12"/>
      <color rgb="FF000000"/>
      <name val="Arial"/>
      <family val="2"/>
    </font>
    <font>
      <sz val="14"/>
      <color theme="4" tint="-0.249977111117893"/>
      <name val="Calibri"/>
      <family val="2"/>
      <scheme val="minor"/>
    </font>
    <font>
      <sz val="12"/>
      <name val="Arial"/>
      <family val="2"/>
    </font>
    <font>
      <sz val="12"/>
      <color theme="1"/>
      <name val="Arial"/>
      <family val="2"/>
    </font>
    <font>
      <sz val="12"/>
      <color theme="1"/>
      <name val="Calibri"/>
      <family val="2"/>
      <scheme val="minor"/>
    </font>
    <font>
      <b/>
      <sz val="12"/>
      <name val="Calibri"/>
      <family val="2"/>
      <scheme val="minor"/>
    </font>
    <font>
      <sz val="12"/>
      <color rgb="FFFF000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i/>
      <sz val="10"/>
      <color theme="1"/>
      <name val="Calibri"/>
      <family val="2"/>
      <scheme val="minor"/>
    </font>
    <font>
      <b/>
      <sz val="10"/>
      <color indexed="9"/>
      <name val="Calibri"/>
      <family val="2"/>
      <scheme val="minor"/>
    </font>
    <font>
      <sz val="12"/>
      <color rgb="FF9B88D6"/>
      <name val="Calibri"/>
      <family val="2"/>
      <scheme val="minor"/>
    </font>
    <font>
      <b/>
      <sz val="10"/>
      <color theme="0"/>
      <name val="Calibri"/>
      <family val="2"/>
      <scheme val="minor"/>
    </font>
    <font>
      <sz val="10"/>
      <color theme="0"/>
      <name val="Verdana"/>
      <family val="2"/>
    </font>
    <font>
      <sz val="10"/>
      <color theme="0"/>
      <name val="Calibri"/>
      <family val="2"/>
      <scheme val="minor"/>
    </font>
    <font>
      <sz val="12"/>
      <color theme="0"/>
      <name val="Arial"/>
      <family val="2"/>
    </font>
    <font>
      <sz val="11"/>
      <color rgb="FF000000"/>
      <name val="Arial"/>
      <family val="2"/>
    </font>
    <font>
      <sz val="10"/>
      <color rgb="FFFF0000"/>
      <name val="Verdana"/>
      <family val="2"/>
    </font>
    <font>
      <b/>
      <i/>
      <sz val="10"/>
      <color theme="1"/>
      <name val="Verdana"/>
      <family val="2"/>
    </font>
    <font>
      <i/>
      <sz val="10"/>
      <color rgb="FFFF0000"/>
      <name val="Verdana"/>
      <family val="2"/>
    </font>
    <font>
      <b/>
      <sz val="10"/>
      <color rgb="FFFF0000"/>
      <name val="Verdana"/>
      <family val="2"/>
    </font>
    <font>
      <sz val="18"/>
      <color theme="1"/>
      <name val="Verdana"/>
      <family val="2"/>
    </font>
    <font>
      <sz val="18"/>
      <color theme="4" tint="-0.249977111117893"/>
      <name val="Verdana"/>
      <family val="2"/>
    </font>
    <font>
      <sz val="14"/>
      <color theme="1"/>
      <name val="Calibri"/>
      <family val="2"/>
      <scheme val="minor"/>
    </font>
    <font>
      <b/>
      <sz val="14"/>
      <color theme="0"/>
      <name val="Calibri"/>
      <family val="2"/>
      <scheme val="minor"/>
    </font>
    <font>
      <sz val="10"/>
      <color theme="4" tint="-0.249977111117893"/>
      <name val="Calibri"/>
      <family val="2"/>
      <scheme val="minor"/>
    </font>
    <font>
      <i/>
      <sz val="10"/>
      <color theme="4" tint="-0.249977111117893"/>
      <name val="Calibri"/>
      <family val="2"/>
      <scheme val="minor"/>
    </font>
    <font>
      <b/>
      <sz val="10"/>
      <color theme="4" tint="-0.249977111117893"/>
      <name val="Calibri"/>
      <family val="2"/>
      <scheme val="minor"/>
    </font>
    <font>
      <sz val="12"/>
      <color theme="0"/>
      <name val="Calibri"/>
      <family val="2"/>
      <scheme val="minor"/>
    </font>
    <font>
      <sz val="12"/>
      <color rgb="FF7030A0"/>
      <name val="Calibri"/>
      <family val="2"/>
      <scheme val="minor"/>
    </font>
    <font>
      <b/>
      <sz val="10"/>
      <color theme="0"/>
      <name val="Verdana"/>
      <family val="2"/>
    </font>
    <font>
      <b/>
      <i/>
      <sz val="10"/>
      <color theme="4" tint="-0.249977111117893"/>
      <name val="Calibri"/>
      <family val="2"/>
      <scheme val="minor"/>
    </font>
    <font>
      <i/>
      <sz val="11"/>
      <color theme="4" tint="-0.249977111117893"/>
      <name val="Calibri"/>
      <family val="2"/>
      <scheme val="minor"/>
    </font>
    <font>
      <i/>
      <sz val="10"/>
      <color rgb="FFE709C2"/>
      <name val="Calibri"/>
      <family val="2"/>
      <scheme val="minor"/>
    </font>
    <font>
      <i/>
      <sz val="11"/>
      <color rgb="FFE709C2"/>
      <name val="Calibri"/>
      <family val="2"/>
      <scheme val="minor"/>
    </font>
    <font>
      <b/>
      <sz val="9"/>
      <color rgb="FFFF0000"/>
      <name val="Calibri"/>
      <family val="2"/>
      <scheme val="minor"/>
    </font>
    <font>
      <i/>
      <sz val="9"/>
      <color theme="1"/>
      <name val="Verdana"/>
      <family val="2"/>
    </font>
    <font>
      <i/>
      <sz val="9"/>
      <color theme="1"/>
      <name val="Calibri"/>
      <family val="2"/>
    </font>
    <font>
      <sz val="18"/>
      <color rgb="FF92D050"/>
      <name val="Verdana"/>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rgb="FFFCA6EE"/>
        <bgColor indexed="64"/>
      </patternFill>
    </fill>
    <fill>
      <patternFill patternType="solid">
        <fgColor rgb="FFA6A2F6"/>
        <bgColor indexed="64"/>
      </patternFill>
    </fill>
    <fill>
      <patternFill patternType="solid">
        <fgColor rgb="FF9B88D6"/>
        <bgColor indexed="64"/>
      </patternFill>
    </fill>
    <fill>
      <patternFill patternType="solid">
        <fgColor theme="8"/>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4" tint="-0.249977111117893"/>
      </left>
      <right style="medium">
        <color theme="4" tint="-0.249977111117893"/>
      </right>
      <top style="medium">
        <color theme="4" tint="-0.24997711111789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1">
    <xf numFmtId="0" fontId="0" fillId="0" borderId="0"/>
  </cellStyleXfs>
  <cellXfs count="274">
    <xf numFmtId="0" fontId="0" fillId="0" borderId="0" xfId="0"/>
    <xf numFmtId="0" fontId="2" fillId="2" borderId="0" xfId="0" applyFont="1" applyFill="1"/>
    <xf numFmtId="0" fontId="0" fillId="2" borderId="0" xfId="0" applyFill="1"/>
    <xf numFmtId="0" fontId="3" fillId="2" borderId="0" xfId="0" applyFont="1" applyFill="1"/>
    <xf numFmtId="0" fontId="0" fillId="2" borderId="0" xfId="0" applyFill="1" applyAlignment="1">
      <alignment vertical="center"/>
    </xf>
    <xf numFmtId="0" fontId="4" fillId="2" borderId="0" xfId="0" applyFont="1" applyFill="1"/>
    <xf numFmtId="0" fontId="0" fillId="2" borderId="0" xfId="0" quotePrefix="1" applyFill="1"/>
    <xf numFmtId="0" fontId="5" fillId="2" borderId="0" xfId="0" quotePrefix="1" applyFont="1" applyFill="1"/>
    <xf numFmtId="0" fontId="6" fillId="2" borderId="0" xfId="0" applyFont="1" applyFill="1" applyAlignment="1">
      <alignment horizontal="left" vertical="center"/>
    </xf>
    <xf numFmtId="0" fontId="7" fillId="2" borderId="0" xfId="0" applyFont="1" applyFill="1"/>
    <xf numFmtId="0" fontId="8" fillId="2" borderId="0" xfId="0" applyFont="1" applyFill="1" applyAlignment="1">
      <alignment horizontal="left" vertical="center"/>
    </xf>
    <xf numFmtId="0" fontId="9" fillId="2" borderId="0" xfId="0" applyFont="1" applyFill="1"/>
    <xf numFmtId="0" fontId="10" fillId="2" borderId="0" xfId="0" applyFont="1" applyFill="1" applyAlignment="1">
      <alignment horizontal="left" vertical="center"/>
    </xf>
    <xf numFmtId="0" fontId="13" fillId="2" borderId="0" xfId="0" applyFont="1" applyFill="1"/>
    <xf numFmtId="0" fontId="14" fillId="2" borderId="0" xfId="0" applyFont="1" applyFill="1"/>
    <xf numFmtId="0" fontId="7" fillId="2" borderId="0" xfId="0" applyFont="1" applyFill="1" applyAlignment="1">
      <alignment horizontal="left"/>
    </xf>
    <xf numFmtId="0" fontId="14" fillId="2" borderId="0" xfId="0" applyFont="1" applyFill="1" applyAlignment="1">
      <alignment horizontal="left"/>
    </xf>
    <xf numFmtId="0" fontId="0" fillId="3" borderId="0" xfId="0" applyFill="1"/>
    <xf numFmtId="0" fontId="15" fillId="2" borderId="0" xfId="0" applyFont="1" applyFill="1"/>
    <xf numFmtId="0" fontId="0" fillId="4" borderId="0" xfId="0" applyFill="1"/>
    <xf numFmtId="0" fontId="8" fillId="2" borderId="0" xfId="0" applyFont="1" applyFill="1" applyBorder="1" applyAlignment="1">
      <alignment horizontal="center" vertical="center"/>
    </xf>
    <xf numFmtId="164" fontId="11" fillId="2" borderId="0"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center"/>
    </xf>
    <xf numFmtId="0" fontId="0" fillId="4" borderId="1" xfId="0" applyFill="1" applyBorder="1"/>
    <xf numFmtId="0" fontId="0" fillId="2" borderId="0" xfId="0" applyFill="1" applyAlignment="1">
      <alignment wrapText="1"/>
    </xf>
    <xf numFmtId="0" fontId="16" fillId="0" borderId="0" xfId="0" applyFont="1" applyAlignment="1">
      <alignment horizontal="center" wrapText="1"/>
    </xf>
    <xf numFmtId="0" fontId="3" fillId="0" borderId="0" xfId="0" applyFont="1"/>
    <xf numFmtId="0" fontId="19" fillId="0" borderId="0" xfId="0" applyFont="1"/>
    <xf numFmtId="0" fontId="20" fillId="0" borderId="0" xfId="0" applyFont="1" applyFill="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2" borderId="0" xfId="0" applyFont="1" applyFill="1"/>
    <xf numFmtId="0" fontId="19" fillId="0" borderId="0" xfId="0" applyFont="1" applyAlignment="1">
      <alignment vertical="center"/>
    </xf>
    <xf numFmtId="0" fontId="21"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19" fillId="0" borderId="0" xfId="0" applyFont="1" applyFill="1" applyAlignment="1">
      <alignment vertical="center"/>
    </xf>
    <xf numFmtId="0" fontId="19" fillId="2" borderId="0" xfId="0" applyFont="1" applyFill="1" applyAlignment="1">
      <alignment vertical="center"/>
    </xf>
    <xf numFmtId="0" fontId="19" fillId="0" borderId="0" xfId="0" applyFont="1" applyAlignment="1">
      <alignment horizontal="center" wrapText="1"/>
    </xf>
    <xf numFmtId="0" fontId="21" fillId="0" borderId="0" xfId="0" applyFont="1" applyAlignment="1" applyProtection="1">
      <alignment horizontal="center" vertical="center"/>
    </xf>
    <xf numFmtId="0" fontId="21" fillId="0" borderId="1" xfId="0" applyFont="1" applyBorder="1" applyAlignment="1" applyProtection="1">
      <alignment horizontal="center" vertical="center"/>
    </xf>
    <xf numFmtId="0" fontId="21" fillId="0"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19" fillId="8" borderId="1" xfId="0" applyFont="1" applyFill="1" applyBorder="1" applyAlignment="1" applyProtection="1">
      <alignment horizontal="center" vertical="center"/>
      <protection locked="0"/>
    </xf>
    <xf numFmtId="0" fontId="19" fillId="8" borderId="1" xfId="0" applyFont="1" applyFill="1" applyBorder="1" applyAlignment="1" applyProtection="1">
      <alignment horizontal="center" vertical="center" wrapText="1"/>
      <protection locked="0"/>
    </xf>
    <xf numFmtId="0" fontId="19" fillId="0" borderId="0" xfId="0" applyFont="1" applyAlignment="1">
      <alignment wrapText="1"/>
    </xf>
    <xf numFmtId="0" fontId="25" fillId="7" borderId="9" xfId="0" applyFont="1" applyFill="1" applyBorder="1" applyAlignment="1" applyProtection="1">
      <alignment vertical="center" wrapText="1"/>
    </xf>
    <xf numFmtId="0" fontId="25" fillId="7" borderId="9"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23" fillId="3" borderId="1" xfId="0" applyFont="1" applyFill="1" applyBorder="1" applyAlignment="1" applyProtection="1">
      <alignment horizontal="center" vertical="center" wrapText="1"/>
    </xf>
    <xf numFmtId="0" fontId="18" fillId="5" borderId="0" xfId="0" applyFont="1" applyFill="1" applyAlignment="1">
      <alignment horizontal="center" wrapText="1"/>
    </xf>
    <xf numFmtId="0" fontId="26" fillId="2" borderId="0" xfId="0" applyFont="1" applyFill="1" applyAlignment="1">
      <alignment horizontal="left"/>
    </xf>
    <xf numFmtId="0" fontId="0" fillId="2" borderId="0" xfId="0" applyFill="1" applyProtection="1"/>
    <xf numFmtId="0" fontId="2" fillId="2" borderId="0" xfId="0" applyFont="1" applyFill="1" applyProtection="1"/>
    <xf numFmtId="0" fontId="16" fillId="0" borderId="6" xfId="0" applyFont="1" applyBorder="1" applyAlignment="1" applyProtection="1">
      <alignment horizontal="center" vertical="center"/>
    </xf>
    <xf numFmtId="0" fontId="19" fillId="0" borderId="1" xfId="0" applyFont="1" applyBorder="1" applyAlignment="1">
      <alignment horizontal="center" vertical="center"/>
    </xf>
    <xf numFmtId="0" fontId="23" fillId="0" borderId="1" xfId="0" applyFont="1" applyFill="1" applyBorder="1" applyAlignment="1">
      <alignment horizontal="center" vertical="center"/>
    </xf>
    <xf numFmtId="0" fontId="19" fillId="0" borderId="0" xfId="0" applyFont="1" applyAlignment="1">
      <alignment horizontal="center"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wrapText="1"/>
    </xf>
    <xf numFmtId="0" fontId="23" fillId="2" borderId="0" xfId="0" applyFont="1" applyFill="1" applyBorder="1" applyAlignment="1" applyProtection="1">
      <alignment horizontal="center" vertical="center"/>
    </xf>
    <xf numFmtId="0" fontId="20" fillId="2" borderId="0" xfId="0" applyFont="1" applyFill="1" applyBorder="1" applyAlignment="1">
      <alignment vertical="center" wrapText="1"/>
    </xf>
    <xf numFmtId="0" fontId="19" fillId="0" borderId="19" xfId="0" applyFont="1" applyBorder="1" applyAlignment="1">
      <alignment horizontal="left" vertical="center" wrapText="1"/>
    </xf>
    <xf numFmtId="0" fontId="20" fillId="0" borderId="20" xfId="0" applyFont="1" applyFill="1" applyBorder="1" applyAlignment="1">
      <alignment horizontal="left" vertical="center" wrapText="1"/>
    </xf>
    <xf numFmtId="0" fontId="25" fillId="7" borderId="18" xfId="0" applyFont="1" applyFill="1" applyBorder="1" applyAlignment="1" applyProtection="1">
      <alignment vertical="center" wrapText="1"/>
    </xf>
    <xf numFmtId="0" fontId="25" fillId="7" borderId="18"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3" borderId="21" xfId="0" applyFont="1" applyFill="1" applyBorder="1" applyAlignment="1" applyProtection="1">
      <alignment horizontal="center" vertical="center" wrapText="1"/>
    </xf>
    <xf numFmtId="0" fontId="25" fillId="7" borderId="3" xfId="0" applyFont="1" applyFill="1" applyBorder="1" applyAlignment="1" applyProtection="1">
      <alignment horizontal="center" vertical="center" wrapText="1"/>
    </xf>
    <xf numFmtId="0" fontId="19" fillId="2" borderId="0" xfId="0" applyFont="1" applyFill="1" applyBorder="1"/>
    <xf numFmtId="0" fontId="19" fillId="2" borderId="0" xfId="0" applyFont="1" applyFill="1" applyBorder="1" applyAlignment="1">
      <alignment horizontal="center"/>
    </xf>
    <xf numFmtId="0" fontId="21" fillId="2" borderId="0" xfId="0" applyFont="1" applyFill="1" applyBorder="1" applyAlignment="1" applyProtection="1">
      <alignment horizontal="center" vertical="center"/>
    </xf>
    <xf numFmtId="0" fontId="21" fillId="2" borderId="0" xfId="0" applyFont="1" applyFill="1" applyBorder="1" applyAlignment="1">
      <alignment horizontal="center" vertical="center" wrapText="1"/>
    </xf>
    <xf numFmtId="0" fontId="23" fillId="2" borderId="0" xfId="0" applyFont="1" applyFill="1" applyBorder="1" applyAlignment="1">
      <alignment horizontal="center" vertical="top" wrapText="1"/>
    </xf>
    <xf numFmtId="0" fontId="19" fillId="2" borderId="0" xfId="0" applyFont="1" applyFill="1" applyBorder="1" applyAlignment="1">
      <alignment wrapText="1"/>
    </xf>
    <xf numFmtId="0" fontId="19" fillId="0" borderId="19" xfId="0" applyFont="1" applyBorder="1" applyAlignment="1">
      <alignment vertical="center" wrapText="1"/>
    </xf>
    <xf numFmtId="0" fontId="25" fillId="3" borderId="18" xfId="0" applyFont="1" applyFill="1" applyBorder="1" applyAlignment="1" applyProtection="1">
      <alignment horizontal="center" vertical="center" wrapText="1"/>
    </xf>
    <xf numFmtId="0" fontId="20" fillId="0" borderId="20" xfId="0" applyFont="1" applyFill="1" applyBorder="1" applyAlignment="1">
      <alignment vertical="center" wrapText="1"/>
    </xf>
    <xf numFmtId="0" fontId="23" fillId="0" borderId="20" xfId="0" applyFont="1" applyFill="1" applyBorder="1" applyAlignment="1">
      <alignment vertical="center" wrapText="1"/>
    </xf>
    <xf numFmtId="49" fontId="19" fillId="0" borderId="19" xfId="0" applyNumberFormat="1" applyFont="1" applyBorder="1" applyAlignment="1">
      <alignment vertical="center" wrapText="1"/>
    </xf>
    <xf numFmtId="0" fontId="19" fillId="0" borderId="0" xfId="0" applyFont="1" applyBorder="1" applyAlignment="1">
      <alignment horizontal="center" vertical="center" wrapText="1"/>
    </xf>
    <xf numFmtId="0" fontId="24" fillId="0" borderId="19" xfId="0" applyFont="1" applyBorder="1" applyAlignment="1">
      <alignment vertical="center"/>
    </xf>
    <xf numFmtId="0" fontId="23" fillId="3" borderId="23" xfId="0" applyFont="1" applyFill="1" applyBorder="1" applyAlignment="1" applyProtection="1">
      <alignment horizontal="center" vertical="center"/>
    </xf>
    <xf numFmtId="0" fontId="27" fillId="7" borderId="24" xfId="0" applyFont="1" applyFill="1" applyBorder="1" applyAlignment="1" applyProtection="1">
      <alignment horizontal="center" vertical="center"/>
    </xf>
    <xf numFmtId="0" fontId="19" fillId="2" borderId="0" xfId="0" applyFont="1" applyFill="1" applyAlignment="1">
      <alignment horizontal="center" wrapText="1"/>
    </xf>
    <xf numFmtId="0" fontId="21" fillId="2" borderId="0" xfId="0" applyFont="1" applyFill="1" applyAlignment="1" applyProtection="1">
      <alignment horizontal="center" vertical="center"/>
    </xf>
    <xf numFmtId="0" fontId="19" fillId="2" borderId="0" xfId="0" applyFont="1" applyFill="1" applyAlignment="1">
      <alignment wrapText="1"/>
    </xf>
    <xf numFmtId="0" fontId="20" fillId="2" borderId="0" xfId="0" applyFont="1" applyFill="1" applyAlignment="1">
      <alignment vertical="center" wrapText="1"/>
    </xf>
    <xf numFmtId="0" fontId="21" fillId="2" borderId="0" xfId="0" applyFont="1" applyFill="1" applyAlignment="1" applyProtection="1">
      <alignment horizontal="center" vertical="center" wrapText="1"/>
    </xf>
    <xf numFmtId="0" fontId="19" fillId="2" borderId="0" xfId="0" applyFont="1" applyFill="1" applyAlignment="1">
      <alignment horizontal="center"/>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9" fillId="2" borderId="0" xfId="0" applyFont="1" applyFill="1"/>
    <xf numFmtId="0" fontId="19" fillId="6" borderId="1" xfId="0" applyFont="1" applyFill="1" applyBorder="1" applyAlignment="1" applyProtection="1">
      <alignment horizontal="center" vertical="center"/>
      <protection locked="0"/>
    </xf>
    <xf numFmtId="0" fontId="19" fillId="2" borderId="0" xfId="0" applyFont="1" applyFill="1" applyBorder="1" applyAlignment="1" applyProtection="1">
      <alignment horizontal="center" vertical="center"/>
    </xf>
    <xf numFmtId="0" fontId="23" fillId="2" borderId="0" xfId="0" applyFont="1" applyFill="1" applyBorder="1" applyAlignment="1" applyProtection="1">
      <alignment horizontal="center" vertical="center" wrapText="1"/>
    </xf>
    <xf numFmtId="0" fontId="27" fillId="7" borderId="22" xfId="0" applyFont="1" applyFill="1" applyBorder="1" applyAlignment="1">
      <alignment horizontal="centerContinuous" vertical="center" wrapText="1"/>
    </xf>
    <xf numFmtId="0" fontId="27" fillId="7" borderId="23" xfId="0" applyFont="1" applyFill="1" applyBorder="1" applyAlignment="1">
      <alignment horizontal="centerContinuous" vertical="center" wrapText="1"/>
    </xf>
    <xf numFmtId="0" fontId="29" fillId="2" borderId="0" xfId="0" applyFont="1" applyFill="1" applyBorder="1"/>
    <xf numFmtId="0" fontId="29" fillId="2" borderId="0" xfId="0" applyFont="1" applyFill="1" applyAlignment="1">
      <alignment vertical="center"/>
    </xf>
    <xf numFmtId="0" fontId="29" fillId="2" borderId="0" xfId="0" applyFont="1" applyFill="1" applyBorder="1" applyAlignment="1">
      <alignment vertical="center"/>
    </xf>
    <xf numFmtId="0" fontId="29" fillId="2" borderId="0" xfId="0" applyFont="1" applyFill="1" applyAlignment="1">
      <alignment horizontal="center" wrapText="1"/>
    </xf>
    <xf numFmtId="0" fontId="28" fillId="2" borderId="0" xfId="0" applyFont="1" applyFill="1"/>
    <xf numFmtId="164" fontId="30" fillId="2" borderId="0" xfId="0" applyNumberFormat="1" applyFont="1" applyFill="1" applyBorder="1" applyAlignment="1" applyProtection="1">
      <alignment vertical="center"/>
      <protection locked="0"/>
    </xf>
    <xf numFmtId="0" fontId="8" fillId="2" borderId="2" xfId="0" applyFont="1" applyFill="1" applyBorder="1" applyAlignment="1">
      <alignment vertical="center" wrapText="1"/>
    </xf>
    <xf numFmtId="0" fontId="8" fillId="2" borderId="2" xfId="0" applyFont="1" applyFill="1" applyBorder="1" applyAlignment="1">
      <alignment vertical="center"/>
    </xf>
    <xf numFmtId="0" fontId="28" fillId="2" borderId="0" xfId="0" applyFont="1" applyFill="1" applyProtection="1"/>
    <xf numFmtId="0" fontId="29" fillId="2" borderId="0" xfId="0" applyFont="1" applyFill="1" applyAlignment="1">
      <alignment horizontal="center" vertical="center"/>
    </xf>
    <xf numFmtId="0" fontId="27" fillId="2" borderId="0" xfId="0" applyFont="1" applyFill="1" applyAlignment="1" applyProtection="1">
      <alignment horizontal="center" vertical="center"/>
    </xf>
    <xf numFmtId="0" fontId="29" fillId="2" borderId="0" xfId="0" applyFont="1" applyFill="1" applyAlignment="1">
      <alignment wrapText="1"/>
    </xf>
    <xf numFmtId="0" fontId="29" fillId="2" borderId="0" xfId="0" applyFont="1" applyFill="1" applyAlignment="1">
      <alignment vertical="center" wrapText="1"/>
    </xf>
    <xf numFmtId="0" fontId="19" fillId="2" borderId="0" xfId="0" applyFont="1" applyFill="1" applyBorder="1" applyAlignment="1">
      <alignment horizontal="center" wrapText="1"/>
    </xf>
    <xf numFmtId="164" fontId="11" fillId="2" borderId="0" xfId="0" applyNumberFormat="1" applyFont="1" applyFill="1" applyBorder="1" applyAlignment="1" applyProtection="1">
      <alignment vertical="center"/>
    </xf>
    <xf numFmtId="0" fontId="36" fillId="2" borderId="0" xfId="0" applyFont="1" applyFill="1"/>
    <xf numFmtId="0" fontId="37" fillId="2" borderId="0" xfId="0" applyFont="1" applyFill="1"/>
    <xf numFmtId="0" fontId="37" fillId="2" borderId="0" xfId="0" applyFont="1" applyFill="1" applyAlignment="1">
      <alignment horizontal="left"/>
    </xf>
    <xf numFmtId="0" fontId="29" fillId="2" borderId="0" xfId="0" applyFont="1" applyFill="1" applyBorder="1" applyAlignment="1">
      <alignment vertical="center" wrapText="1"/>
    </xf>
    <xf numFmtId="0" fontId="29" fillId="2" borderId="0" xfId="0" applyFont="1" applyFill="1" applyBorder="1" applyAlignment="1">
      <alignment horizontal="center" wrapText="1"/>
    </xf>
    <xf numFmtId="0" fontId="29" fillId="2" borderId="0" xfId="0" applyFont="1" applyFill="1" applyBorder="1" applyAlignment="1">
      <alignment horizontal="center"/>
    </xf>
    <xf numFmtId="0" fontId="29" fillId="2" borderId="0" xfId="0" applyFont="1" applyFill="1" applyBorder="1" applyAlignment="1">
      <alignment horizontal="center" vertical="center"/>
    </xf>
    <xf numFmtId="1" fontId="27" fillId="2" borderId="0" xfId="0" applyNumberFormat="1" applyFont="1" applyFill="1" applyBorder="1" applyAlignment="1" applyProtection="1">
      <alignment horizontal="center" vertical="center"/>
    </xf>
    <xf numFmtId="0" fontId="19" fillId="0" borderId="30" xfId="0" applyFont="1" applyBorder="1" applyAlignment="1">
      <alignment horizontal="center" wrapText="1"/>
    </xf>
    <xf numFmtId="0" fontId="19" fillId="2" borderId="30" xfId="0" applyFont="1" applyFill="1" applyBorder="1" applyAlignment="1">
      <alignment horizontal="center" wrapText="1"/>
    </xf>
    <xf numFmtId="0" fontId="19" fillId="2" borderId="25" xfId="0" applyFont="1" applyFill="1" applyBorder="1" applyAlignment="1">
      <alignment horizontal="center" vertical="center"/>
    </xf>
    <xf numFmtId="0" fontId="19" fillId="2" borderId="0" xfId="0" applyFont="1" applyFill="1" applyAlignment="1">
      <alignment vertical="center" wrapText="1"/>
    </xf>
    <xf numFmtId="0" fontId="19" fillId="2" borderId="0" xfId="0" applyFont="1" applyFill="1" applyBorder="1" applyAlignment="1">
      <alignment vertical="center" wrapText="1"/>
    </xf>
    <xf numFmtId="0" fontId="40" fillId="2" borderId="0" xfId="0" applyFont="1" applyFill="1" applyAlignment="1">
      <alignment horizontal="center" wrapText="1"/>
    </xf>
    <xf numFmtId="0" fontId="41" fillId="2" borderId="0" xfId="0" applyFont="1" applyFill="1" applyAlignment="1">
      <alignment horizontal="left" wrapText="1"/>
    </xf>
    <xf numFmtId="0" fontId="40" fillId="2" borderId="0" xfId="0" applyFont="1" applyFill="1"/>
    <xf numFmtId="0" fontId="42" fillId="2" borderId="0" xfId="0" applyFont="1" applyFill="1" applyAlignment="1" applyProtection="1">
      <alignment horizontal="center" vertical="center"/>
    </xf>
    <xf numFmtId="0" fontId="40" fillId="2" borderId="0" xfId="0" applyFont="1" applyFill="1" applyAlignment="1">
      <alignment wrapText="1"/>
    </xf>
    <xf numFmtId="0" fontId="40" fillId="2" borderId="0" xfId="0" applyFont="1" applyFill="1" applyAlignment="1">
      <alignment vertical="center" wrapText="1"/>
    </xf>
    <xf numFmtId="0" fontId="40" fillId="0" borderId="0" xfId="0" applyFont="1"/>
    <xf numFmtId="0" fontId="40" fillId="2" borderId="0" xfId="0" applyFont="1" applyFill="1" applyBorder="1" applyAlignment="1">
      <alignment vertical="center" wrapText="1"/>
    </xf>
    <xf numFmtId="0" fontId="40" fillId="2" borderId="0" xfId="0" applyFont="1" applyFill="1" applyBorder="1"/>
    <xf numFmtId="0" fontId="40" fillId="2" borderId="0" xfId="0" applyFont="1" applyFill="1" applyAlignment="1">
      <alignment horizontal="center" vertical="center"/>
    </xf>
    <xf numFmtId="0" fontId="29" fillId="0" borderId="0" xfId="0" applyFont="1"/>
    <xf numFmtId="49" fontId="38" fillId="3" borderId="32" xfId="0" applyNumberFormat="1" applyFont="1" applyFill="1" applyBorder="1" applyAlignment="1">
      <alignment horizontal="left"/>
    </xf>
    <xf numFmtId="49" fontId="38" fillId="3" borderId="29" xfId="0" applyNumberFormat="1" applyFont="1" applyFill="1" applyBorder="1" applyAlignment="1">
      <alignment horizontal="left"/>
    </xf>
    <xf numFmtId="49" fontId="38" fillId="3" borderId="8" xfId="0" applyNumberFormat="1" applyFont="1" applyFill="1" applyBorder="1" applyAlignment="1">
      <alignment horizontal="left"/>
    </xf>
    <xf numFmtId="165" fontId="38" fillId="3" borderId="31" xfId="0" applyNumberFormat="1" applyFont="1" applyFill="1" applyBorder="1" applyAlignment="1" applyProtection="1">
      <alignment horizontal="right" vertical="center"/>
    </xf>
    <xf numFmtId="0" fontId="29" fillId="2" borderId="0" xfId="0" applyFont="1" applyFill="1" applyAlignment="1">
      <alignment horizontal="center" vertical="center" wrapText="1"/>
    </xf>
    <xf numFmtId="1" fontId="3" fillId="3" borderId="8" xfId="0" applyNumberFormat="1" applyFont="1" applyFill="1" applyBorder="1" applyAlignment="1" applyProtection="1">
      <alignment horizontal="left"/>
    </xf>
    <xf numFmtId="0" fontId="16" fillId="0" borderId="7" xfId="0" applyFont="1" applyBorder="1" applyAlignment="1" applyProtection="1">
      <alignment horizontal="left"/>
    </xf>
    <xf numFmtId="0" fontId="16" fillId="10" borderId="8" xfId="0" applyFont="1" applyFill="1" applyBorder="1" applyAlignment="1" applyProtection="1">
      <alignment horizontal="centerContinuous" vertical="center"/>
    </xf>
    <xf numFmtId="0" fontId="16" fillId="9" borderId="7" xfId="0" applyFont="1" applyFill="1" applyBorder="1" applyAlignment="1" applyProtection="1">
      <alignment horizontal="centerContinuous" vertical="center"/>
    </xf>
    <xf numFmtId="0" fontId="16" fillId="9" borderId="8" xfId="0" applyFont="1" applyFill="1" applyBorder="1" applyAlignment="1" applyProtection="1">
      <alignment horizontal="centerContinuous" vertical="center"/>
    </xf>
    <xf numFmtId="0" fontId="0" fillId="10" borderId="5" xfId="0" applyFill="1" applyBorder="1" applyAlignment="1">
      <alignment horizontal="centerContinuous"/>
    </xf>
    <xf numFmtId="0" fontId="16" fillId="11" borderId="1" xfId="0" applyFont="1" applyFill="1" applyBorder="1" applyAlignment="1" applyProtection="1">
      <alignment horizontal="centerContinuous" vertical="center"/>
    </xf>
    <xf numFmtId="0" fontId="43" fillId="11" borderId="8" xfId="0" applyFont="1" applyFill="1" applyBorder="1" applyAlignment="1" applyProtection="1">
      <alignment horizontal="centerContinuous" vertical="center"/>
    </xf>
    <xf numFmtId="165" fontId="3" fillId="3" borderId="7" xfId="0" applyNumberFormat="1" applyFont="1" applyFill="1" applyBorder="1" applyAlignment="1" applyProtection="1">
      <alignment horizontal="right"/>
    </xf>
    <xf numFmtId="0" fontId="33" fillId="2" borderId="0" xfId="0" applyFont="1" applyFill="1" applyProtection="1"/>
    <xf numFmtId="0" fontId="19" fillId="8" borderId="7" xfId="0" applyFont="1" applyFill="1" applyBorder="1" applyAlignment="1" applyProtection="1">
      <alignment vertical="center" wrapText="1"/>
      <protection locked="0"/>
    </xf>
    <xf numFmtId="0" fontId="17" fillId="2" borderId="7" xfId="0" applyFont="1" applyFill="1" applyBorder="1" applyAlignment="1">
      <alignment wrapText="1"/>
    </xf>
    <xf numFmtId="3" fontId="3" fillId="3" borderId="7" xfId="0" applyNumberFormat="1" applyFont="1" applyFill="1" applyBorder="1" applyAlignment="1" applyProtection="1">
      <alignment horizontal="centerContinuous" wrapText="1"/>
    </xf>
    <xf numFmtId="3" fontId="3" fillId="3" borderId="8" xfId="0" applyNumberFormat="1" applyFont="1" applyFill="1" applyBorder="1" applyAlignment="1" applyProtection="1">
      <alignment horizontal="centerContinuous" wrapText="1"/>
    </xf>
    <xf numFmtId="3" fontId="3" fillId="3" borderId="33" xfId="0" applyNumberFormat="1" applyFont="1" applyFill="1" applyBorder="1" applyAlignment="1" applyProtection="1">
      <alignment horizontal="centerContinuous" wrapText="1"/>
    </xf>
    <xf numFmtId="3" fontId="3" fillId="3" borderId="29" xfId="0" applyNumberFormat="1" applyFont="1" applyFill="1" applyBorder="1" applyAlignment="1" applyProtection="1">
      <alignment horizontal="centerContinuous" wrapText="1"/>
    </xf>
    <xf numFmtId="0" fontId="17" fillId="7" borderId="7" xfId="0" applyFont="1" applyFill="1" applyBorder="1" applyAlignment="1">
      <alignment wrapText="1"/>
    </xf>
    <xf numFmtId="0" fontId="17" fillId="7" borderId="30" xfId="0" applyFont="1" applyFill="1" applyBorder="1" applyAlignment="1">
      <alignment wrapText="1"/>
    </xf>
    <xf numFmtId="0" fontId="17" fillId="7" borderId="8" xfId="0" applyFont="1" applyFill="1" applyBorder="1" applyAlignment="1">
      <alignment wrapText="1"/>
    </xf>
    <xf numFmtId="0" fontId="43" fillId="7" borderId="7" xfId="0" applyFont="1" applyFill="1" applyBorder="1" applyAlignment="1">
      <alignment vertical="center" wrapText="1"/>
    </xf>
    <xf numFmtId="0" fontId="16" fillId="0" borderId="0" xfId="0" applyFont="1" applyBorder="1" applyAlignment="1">
      <alignment horizontal="right" wrapText="1"/>
    </xf>
    <xf numFmtId="0" fontId="43" fillId="7" borderId="7" xfId="0" applyFont="1" applyFill="1" applyBorder="1" applyAlignment="1">
      <alignment horizontal="center" vertical="center" wrapText="1"/>
    </xf>
    <xf numFmtId="0" fontId="19" fillId="8" borderId="8" xfId="0" applyFont="1" applyFill="1" applyBorder="1" applyAlignment="1" applyProtection="1">
      <alignment horizontal="center" vertical="center" wrapText="1"/>
      <protection locked="0"/>
    </xf>
    <xf numFmtId="0" fontId="43" fillId="7" borderId="7" xfId="0" applyFont="1" applyFill="1" applyBorder="1" applyAlignment="1">
      <alignment horizontal="centerContinuous" vertical="center" wrapText="1"/>
    </xf>
    <xf numFmtId="0" fontId="43" fillId="7" borderId="8" xfId="0" applyFont="1" applyFill="1" applyBorder="1" applyAlignment="1">
      <alignment horizontal="centerContinuous" vertical="center" wrapText="1"/>
    </xf>
    <xf numFmtId="0" fontId="17" fillId="7" borderId="5" xfId="0" applyFont="1" applyFill="1" applyBorder="1" applyAlignment="1">
      <alignment wrapText="1"/>
    </xf>
    <xf numFmtId="0" fontId="44" fillId="2" borderId="0" xfId="0" applyFont="1" applyFill="1" applyAlignment="1">
      <alignment horizontal="left"/>
    </xf>
    <xf numFmtId="0" fontId="28" fillId="2" borderId="0" xfId="0" applyFont="1" applyFill="1" applyAlignment="1" applyProtection="1"/>
    <xf numFmtId="0" fontId="0" fillId="2" borderId="0" xfId="0" applyFill="1" applyAlignment="1" applyProtection="1"/>
    <xf numFmtId="0" fontId="19" fillId="2" borderId="0" xfId="0" applyFont="1" applyFill="1" applyBorder="1" applyAlignment="1"/>
    <xf numFmtId="165" fontId="3" fillId="3" borderId="7" xfId="0" applyNumberFormat="1" applyFont="1" applyFill="1" applyBorder="1" applyAlignment="1" applyProtection="1"/>
    <xf numFmtId="1" fontId="3" fillId="3" borderId="5" xfId="0" applyNumberFormat="1" applyFont="1" applyFill="1" applyBorder="1" applyAlignment="1" applyProtection="1"/>
    <xf numFmtId="0" fontId="0" fillId="2" borderId="0" xfId="0" applyFill="1" applyBorder="1" applyAlignment="1" applyProtection="1"/>
    <xf numFmtId="0" fontId="0" fillId="2" borderId="0" xfId="0" applyFill="1" applyAlignment="1"/>
    <xf numFmtId="0" fontId="16" fillId="0" borderId="0" xfId="0" applyFont="1" applyAlignment="1">
      <alignment wrapText="1"/>
    </xf>
    <xf numFmtId="0" fontId="0" fillId="0" borderId="0" xfId="0" applyAlignment="1"/>
    <xf numFmtId="0" fontId="1" fillId="2" borderId="0" xfId="0" applyFont="1" applyFill="1"/>
    <xf numFmtId="0" fontId="19" fillId="8" borderId="29" xfId="0" applyFont="1" applyFill="1" applyBorder="1" applyAlignment="1" applyProtection="1">
      <alignment horizontal="center" vertical="center" wrapText="1"/>
      <protection locked="0"/>
    </xf>
    <xf numFmtId="0" fontId="0" fillId="2" borderId="30" xfId="0" applyFill="1" applyBorder="1"/>
    <xf numFmtId="0" fontId="0" fillId="2" borderId="34" xfId="0" applyFill="1" applyBorder="1"/>
    <xf numFmtId="0" fontId="29" fillId="2" borderId="25" xfId="0" applyFont="1" applyFill="1" applyBorder="1" applyAlignment="1">
      <alignment horizontal="center" vertical="center"/>
    </xf>
    <xf numFmtId="0" fontId="47" fillId="2" borderId="0" xfId="0" applyFont="1" applyFill="1" applyAlignment="1">
      <alignment horizontal="left" wrapText="1"/>
    </xf>
    <xf numFmtId="0" fontId="45" fillId="2" borderId="0" xfId="0" applyFont="1" applyFill="1" applyBorder="1" applyAlignment="1">
      <alignment horizontal="left" vertical="center"/>
    </xf>
    <xf numFmtId="0" fontId="45" fillId="2" borderId="0" xfId="0" applyFont="1" applyFill="1" applyBorder="1" applyAlignment="1">
      <alignment vertical="center"/>
    </xf>
    <xf numFmtId="0" fontId="48" fillId="2" borderId="0" xfId="0" applyFont="1" applyFill="1" applyAlignment="1">
      <alignment horizontal="left" wrapText="1"/>
    </xf>
    <xf numFmtId="0" fontId="49" fillId="2" borderId="0" xfId="0" applyFont="1" applyFill="1" applyAlignment="1">
      <alignment vertical="center"/>
    </xf>
    <xf numFmtId="0" fontId="50" fillId="0" borderId="1" xfId="0" applyFont="1" applyFill="1" applyBorder="1" applyAlignment="1">
      <alignment horizontal="center" vertical="center" wrapText="1"/>
    </xf>
    <xf numFmtId="0" fontId="25" fillId="7" borderId="35" xfId="0" applyFont="1" applyFill="1" applyBorder="1" applyAlignment="1" applyProtection="1">
      <alignment vertical="center" wrapText="1"/>
    </xf>
    <xf numFmtId="0" fontId="25" fillId="7" borderId="36" xfId="0" applyFont="1" applyFill="1" applyBorder="1" applyAlignment="1" applyProtection="1">
      <alignment vertical="center" wrapText="1"/>
    </xf>
    <xf numFmtId="0" fontId="45" fillId="7" borderId="5" xfId="0" applyFont="1" applyFill="1" applyBorder="1" applyAlignment="1">
      <alignment horizontal="centerContinuous"/>
    </xf>
    <xf numFmtId="0" fontId="45" fillId="7" borderId="8" xfId="0" applyFont="1" applyFill="1" applyBorder="1" applyAlignment="1">
      <alignment horizontal="centerContinuous"/>
    </xf>
    <xf numFmtId="0" fontId="25" fillId="7" borderId="37" xfId="0" applyFont="1" applyFill="1" applyBorder="1" applyAlignment="1" applyProtection="1">
      <alignment vertical="center" wrapText="1"/>
    </xf>
    <xf numFmtId="0" fontId="25" fillId="7" borderId="38" xfId="0" applyFont="1" applyFill="1" applyBorder="1" applyAlignment="1" applyProtection="1">
      <alignment vertical="center" wrapText="1"/>
    </xf>
    <xf numFmtId="0" fontId="0" fillId="2" borderId="37" xfId="0" applyFill="1" applyBorder="1"/>
    <xf numFmtId="0" fontId="0" fillId="2" borderId="5" xfId="0" applyFill="1" applyBorder="1"/>
    <xf numFmtId="0" fontId="0" fillId="2" borderId="8" xfId="0" applyFill="1" applyBorder="1"/>
    <xf numFmtId="0" fontId="25" fillId="7" borderId="15" xfId="0" applyFont="1" applyFill="1" applyBorder="1" applyAlignment="1" applyProtection="1">
      <alignment vertical="center" wrapText="1"/>
    </xf>
    <xf numFmtId="0" fontId="25" fillId="7" borderId="17" xfId="0" applyFont="1" applyFill="1" applyBorder="1" applyAlignment="1" applyProtection="1">
      <alignment vertical="center" wrapText="1"/>
    </xf>
    <xf numFmtId="0" fontId="0" fillId="2" borderId="39" xfId="0" applyFill="1" applyBorder="1"/>
    <xf numFmtId="0" fontId="52" fillId="0" borderId="0" xfId="0" applyFont="1"/>
    <xf numFmtId="0" fontId="53" fillId="2" borderId="0" xfId="0" applyFont="1" applyFill="1"/>
    <xf numFmtId="0" fontId="21" fillId="2" borderId="0" xfId="0" applyFont="1" applyFill="1" applyBorder="1" applyAlignment="1">
      <alignment horizontal="center" wrapText="1"/>
    </xf>
    <xf numFmtId="0" fontId="23" fillId="0" borderId="19" xfId="0" applyFont="1" applyFill="1" applyBorder="1" applyAlignment="1">
      <alignment vertical="center" wrapText="1"/>
    </xf>
    <xf numFmtId="0" fontId="38" fillId="0" borderId="1" xfId="0" applyFont="1" applyBorder="1" applyAlignment="1">
      <alignment horizontal="center" wrapText="1"/>
    </xf>
    <xf numFmtId="0" fontId="32" fillId="2" borderId="0" xfId="0" applyFont="1" applyFill="1" applyAlignment="1">
      <alignment horizontal="left" vertical="center" wrapText="1"/>
    </xf>
    <xf numFmtId="0" fontId="32" fillId="2" borderId="0" xfId="0" applyFont="1" applyFill="1" applyAlignment="1">
      <alignment horizontal="left" wrapText="1"/>
    </xf>
    <xf numFmtId="0" fontId="12"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xf>
    <xf numFmtId="164" fontId="11" fillId="5" borderId="2" xfId="0" applyNumberFormat="1" applyFont="1" applyFill="1" applyBorder="1" applyAlignment="1" applyProtection="1">
      <alignment horizontal="center" vertical="center"/>
      <protection locked="0"/>
    </xf>
    <xf numFmtId="164" fontId="11" fillId="5" borderId="4" xfId="0" applyNumberFormat="1" applyFont="1" applyFill="1" applyBorder="1" applyAlignment="1" applyProtection="1">
      <alignment horizontal="center" vertical="center"/>
      <protection locked="0"/>
    </xf>
    <xf numFmtId="164" fontId="11" fillId="5" borderId="3" xfId="0" applyNumberFormat="1" applyFont="1" applyFill="1" applyBorder="1" applyAlignment="1" applyProtection="1">
      <alignment horizontal="center" vertical="center"/>
      <protection locked="0"/>
    </xf>
    <xf numFmtId="0" fontId="8" fillId="2" borderId="2" xfId="0" applyFont="1" applyFill="1" applyBorder="1" applyAlignment="1">
      <alignment horizontal="left" vertical="center"/>
    </xf>
    <xf numFmtId="164" fontId="11" fillId="5" borderId="2" xfId="0" applyNumberFormat="1" applyFont="1" applyFill="1" applyBorder="1" applyAlignment="1" applyProtection="1">
      <alignment horizontal="left" vertical="center" wrapText="1"/>
      <protection locked="0"/>
    </xf>
    <xf numFmtId="164" fontId="11" fillId="5" borderId="4" xfId="0" applyNumberFormat="1" applyFont="1" applyFill="1" applyBorder="1" applyAlignment="1" applyProtection="1">
      <alignment horizontal="left" vertical="center" wrapText="1"/>
      <protection locked="0"/>
    </xf>
    <xf numFmtId="164" fontId="11" fillId="5" borderId="3" xfId="0" applyNumberFormat="1" applyFont="1" applyFill="1" applyBorder="1" applyAlignment="1" applyProtection="1">
      <alignment horizontal="left" vertical="center" wrapText="1"/>
      <protection locked="0"/>
    </xf>
    <xf numFmtId="164" fontId="11" fillId="3" borderId="2" xfId="0" applyNumberFormat="1" applyFont="1" applyFill="1" applyBorder="1" applyAlignment="1" applyProtection="1">
      <alignment horizontal="center" vertical="center"/>
    </xf>
    <xf numFmtId="164" fontId="11" fillId="3" borderId="4" xfId="0" applyNumberFormat="1" applyFont="1" applyFill="1" applyBorder="1" applyAlignment="1" applyProtection="1">
      <alignment horizontal="center" vertical="center"/>
    </xf>
    <xf numFmtId="164" fontId="11" fillId="3" borderId="3" xfId="0" applyNumberFormat="1" applyFont="1" applyFill="1" applyBorder="1" applyAlignment="1" applyProtection="1">
      <alignment horizontal="center" vertical="center"/>
    </xf>
    <xf numFmtId="14" fontId="11" fillId="5" borderId="2" xfId="0" applyNumberFormat="1" applyFont="1" applyFill="1" applyBorder="1" applyAlignment="1" applyProtection="1">
      <alignment horizontal="left" vertical="center"/>
      <protection locked="0"/>
    </xf>
    <xf numFmtId="14" fontId="11" fillId="5" borderId="3" xfId="0" applyNumberFormat="1" applyFont="1" applyFill="1" applyBorder="1" applyAlignment="1" applyProtection="1">
      <alignment horizontal="left" vertical="center"/>
      <protection locked="0"/>
    </xf>
    <xf numFmtId="0" fontId="37" fillId="2" borderId="0" xfId="0" applyFont="1" applyFill="1" applyAlignment="1">
      <alignment horizontal="left"/>
    </xf>
    <xf numFmtId="0" fontId="39" fillId="12" borderId="0" xfId="0" applyFont="1" applyFill="1" applyBorder="1" applyAlignment="1">
      <alignment horizontal="center" vertical="center"/>
    </xf>
    <xf numFmtId="0" fontId="39" fillId="12" borderId="28" xfId="0" applyFont="1" applyFill="1" applyBorder="1" applyAlignment="1">
      <alignment horizontal="center" vertical="center"/>
    </xf>
    <xf numFmtId="0" fontId="8" fillId="2" borderId="3" xfId="0" applyFont="1" applyFill="1" applyBorder="1" applyAlignment="1">
      <alignment horizontal="left" vertical="center" wrapText="1"/>
    </xf>
    <xf numFmtId="14" fontId="11" fillId="5" borderId="2" xfId="0" applyNumberFormat="1" applyFont="1" applyFill="1" applyBorder="1" applyAlignment="1" applyProtection="1">
      <alignment horizontal="center" vertical="center"/>
      <protection locked="0"/>
    </xf>
    <xf numFmtId="14" fontId="11" fillId="5" borderId="3" xfId="0" applyNumberFormat="1" applyFont="1" applyFill="1" applyBorder="1" applyAlignment="1" applyProtection="1">
      <alignment horizontal="center" vertical="center"/>
      <protection locked="0"/>
    </xf>
    <xf numFmtId="0" fontId="19" fillId="8" borderId="7" xfId="0" applyFont="1" applyFill="1" applyBorder="1" applyAlignment="1" applyProtection="1">
      <alignment vertical="center" wrapText="1"/>
      <protection locked="0"/>
    </xf>
    <xf numFmtId="0" fontId="19" fillId="8" borderId="8" xfId="0" applyFont="1" applyFill="1" applyBorder="1" applyAlignment="1" applyProtection="1">
      <alignment vertical="center" wrapText="1"/>
      <protection locked="0"/>
    </xf>
    <xf numFmtId="3" fontId="19" fillId="8" borderId="7" xfId="0" applyNumberFormat="1" applyFont="1" applyFill="1" applyBorder="1" applyAlignment="1" applyProtection="1">
      <alignment horizontal="center" vertical="center" wrapText="1"/>
      <protection locked="0"/>
    </xf>
    <xf numFmtId="3" fontId="19" fillId="8" borderId="8" xfId="0" applyNumberFormat="1" applyFont="1" applyFill="1" applyBorder="1" applyAlignment="1" applyProtection="1">
      <alignment horizontal="center" vertical="center" wrapText="1"/>
      <protection locked="0"/>
    </xf>
    <xf numFmtId="0" fontId="8" fillId="2" borderId="4" xfId="0" applyFont="1" applyFill="1" applyBorder="1" applyAlignment="1">
      <alignment horizontal="left" vertical="center" wrapText="1"/>
    </xf>
    <xf numFmtId="164" fontId="31" fillId="3" borderId="2" xfId="0" applyNumberFormat="1" applyFont="1" applyFill="1" applyBorder="1" applyAlignment="1" applyProtection="1">
      <alignment horizontal="center" vertical="center"/>
    </xf>
    <xf numFmtId="164" fontId="31" fillId="3" borderId="4" xfId="0" applyNumberFormat="1" applyFont="1" applyFill="1" applyBorder="1" applyAlignment="1" applyProtection="1">
      <alignment horizontal="center" vertical="center"/>
    </xf>
    <xf numFmtId="164" fontId="31" fillId="3" borderId="3" xfId="0" applyNumberFormat="1" applyFont="1" applyFill="1" applyBorder="1" applyAlignment="1" applyProtection="1">
      <alignment horizontal="center" vertical="center"/>
    </xf>
    <xf numFmtId="0" fontId="16" fillId="0" borderId="0" xfId="0" applyFont="1" applyBorder="1" applyAlignment="1">
      <alignment horizontal="center" wrapText="1"/>
    </xf>
    <xf numFmtId="0" fontId="51" fillId="2" borderId="0" xfId="0" applyFont="1" applyFill="1" applyAlignment="1">
      <alignment horizontal="left" vertical="center" wrapText="1"/>
    </xf>
    <xf numFmtId="164" fontId="11" fillId="5" borderId="2" xfId="0" applyNumberFormat="1" applyFont="1" applyFill="1" applyBorder="1" applyAlignment="1" applyProtection="1">
      <alignment horizontal="center" vertical="center" wrapText="1"/>
      <protection locked="0"/>
    </xf>
    <xf numFmtId="164" fontId="11" fillId="5" borderId="4" xfId="0" applyNumberFormat="1" applyFont="1" applyFill="1" applyBorder="1" applyAlignment="1" applyProtection="1">
      <alignment horizontal="center" vertical="center" wrapText="1"/>
      <protection locked="0"/>
    </xf>
    <xf numFmtId="164" fontId="11" fillId="5" borderId="3" xfId="0" applyNumberFormat="1" applyFont="1" applyFill="1" applyBorder="1" applyAlignment="1" applyProtection="1">
      <alignment horizontal="center" vertical="center" wrapText="1"/>
      <protection locked="0"/>
    </xf>
    <xf numFmtId="0" fontId="43" fillId="7" borderId="7" xfId="0" applyFont="1" applyFill="1" applyBorder="1" applyAlignment="1">
      <alignment vertical="center" wrapText="1"/>
    </xf>
    <xf numFmtId="0" fontId="43" fillId="7" borderId="8" xfId="0" applyFont="1" applyFill="1" applyBorder="1" applyAlignment="1">
      <alignment vertical="center" wrapText="1"/>
    </xf>
    <xf numFmtId="0" fontId="43" fillId="7" borderId="7" xfId="0" applyFont="1" applyFill="1" applyBorder="1" applyAlignment="1">
      <alignment horizontal="center" vertical="center" wrapText="1"/>
    </xf>
    <xf numFmtId="0" fontId="43" fillId="7" borderId="8" xfId="0" applyFont="1" applyFill="1" applyBorder="1" applyAlignment="1">
      <alignment horizontal="center" vertical="center" wrapText="1"/>
    </xf>
    <xf numFmtId="0" fontId="43" fillId="7" borderId="26" xfId="0" applyFont="1" applyFill="1" applyBorder="1" applyAlignment="1">
      <alignment horizontal="left" vertical="center" wrapText="1"/>
    </xf>
    <xf numFmtId="0" fontId="43" fillId="7" borderId="30" xfId="0" applyFont="1" applyFill="1" applyBorder="1" applyAlignment="1">
      <alignment horizontal="left" vertical="center" wrapText="1"/>
    </xf>
    <xf numFmtId="0" fontId="43" fillId="7" borderId="34" xfId="0" applyFont="1" applyFill="1" applyBorder="1" applyAlignment="1">
      <alignment horizontal="left" vertical="center" wrapText="1"/>
    </xf>
    <xf numFmtId="3" fontId="3" fillId="3" borderId="7" xfId="0" applyNumberFormat="1" applyFont="1" applyFill="1" applyBorder="1" applyAlignment="1" applyProtection="1">
      <alignment horizontal="right" wrapText="1"/>
    </xf>
    <xf numFmtId="3" fontId="3" fillId="3" borderId="8" xfId="0" applyNumberFormat="1" applyFont="1" applyFill="1" applyBorder="1" applyAlignment="1" applyProtection="1">
      <alignment horizontal="right" wrapText="1"/>
    </xf>
    <xf numFmtId="0" fontId="0" fillId="2" borderId="0" xfId="0" applyNumberFormat="1" applyFill="1" applyBorder="1" applyAlignment="1" applyProtection="1">
      <alignment horizontal="center" vertical="center"/>
    </xf>
    <xf numFmtId="0" fontId="0" fillId="2" borderId="27" xfId="0" applyNumberFormat="1" applyFill="1" applyBorder="1" applyAlignment="1" applyProtection="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9" fillId="8" borderId="7" xfId="0" applyFont="1" applyFill="1" applyBorder="1" applyAlignment="1" applyProtection="1">
      <alignment horizontal="center" vertical="center" wrapText="1"/>
      <protection locked="0"/>
    </xf>
    <xf numFmtId="0" fontId="19" fillId="8" borderId="5" xfId="0" applyFont="1" applyFill="1" applyBorder="1" applyAlignment="1" applyProtection="1">
      <alignment horizontal="center" vertical="center" wrapText="1"/>
      <protection locked="0"/>
    </xf>
    <xf numFmtId="0" fontId="19" fillId="8" borderId="8" xfId="0" applyFont="1" applyFill="1" applyBorder="1" applyAlignment="1" applyProtection="1">
      <alignment horizontal="center" vertical="center" wrapText="1"/>
      <protection locked="0"/>
    </xf>
    <xf numFmtId="0" fontId="19" fillId="8" borderId="33" xfId="0" applyFont="1" applyFill="1" applyBorder="1" applyAlignment="1" applyProtection="1">
      <alignment horizontal="center" vertical="center" wrapText="1"/>
      <protection locked="0"/>
    </xf>
    <xf numFmtId="0" fontId="19" fillId="8" borderId="27" xfId="0" applyFont="1" applyFill="1" applyBorder="1" applyAlignment="1" applyProtection="1">
      <alignment horizontal="center" vertical="center" wrapText="1"/>
      <protection locked="0"/>
    </xf>
    <xf numFmtId="0" fontId="19" fillId="8" borderId="29" xfId="0" applyFont="1" applyFill="1" applyBorder="1" applyAlignment="1" applyProtection="1">
      <alignment horizontal="center" vertical="center" wrapText="1"/>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0" fillId="5" borderId="12" xfId="0" applyFill="1" applyBorder="1" applyAlignment="1" applyProtection="1">
      <alignment horizontal="left" vertical="center" wrapText="1"/>
      <protection locked="0"/>
    </xf>
    <xf numFmtId="0" fontId="0" fillId="5" borderId="13" xfId="0" applyFill="1" applyBorder="1" applyAlignment="1" applyProtection="1">
      <alignment horizontal="left" vertical="center" wrapText="1"/>
      <protection locked="0"/>
    </xf>
    <xf numFmtId="0" fontId="0" fillId="5" borderId="0"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15" xfId="0"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cellXfs>
  <cellStyles count="1">
    <cellStyle name="Normal" xfId="0" builtinId="0"/>
  </cellStyles>
  <dxfs count="76">
    <dxf>
      <font>
        <b/>
        <i val="0"/>
        <color rgb="FFFF0000"/>
      </font>
      <fill>
        <patternFill>
          <fgColor rgb="FFFF0000"/>
        </patternFill>
      </fill>
    </dxf>
    <dxf>
      <font>
        <b/>
        <i val="0"/>
        <color rgb="FF00B050"/>
      </font>
      <fill>
        <patternFill>
          <fgColor rgb="FF00B050"/>
        </patternFill>
      </fill>
    </dxf>
    <dxf>
      <font>
        <color theme="0"/>
      </font>
    </dxf>
    <dxf>
      <font>
        <color theme="9" tint="0.59996337778862885"/>
      </font>
    </dxf>
    <dxf>
      <font>
        <b/>
        <i val="0"/>
        <color theme="9"/>
      </font>
    </dxf>
    <dxf>
      <font>
        <b/>
        <i/>
        <color rgb="FFFF0000"/>
      </font>
    </dxf>
    <dxf>
      <font>
        <b/>
        <i/>
        <color rgb="FFFF0000"/>
      </font>
      <fill>
        <patternFill>
          <bgColor theme="5" tint="0.59996337778862885"/>
        </patternFill>
      </fill>
    </dxf>
    <dxf>
      <font>
        <color theme="9" tint="0.59996337778862885"/>
      </font>
    </dxf>
    <dxf>
      <font>
        <color theme="9" tint="0.59996337778862885"/>
      </font>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b/>
        <i val="0"/>
        <color rgb="FFFF0000"/>
      </font>
      <fill>
        <patternFill>
          <fgColor rgb="FFFF0000"/>
        </patternFill>
      </fill>
    </dxf>
    <dxf>
      <font>
        <b/>
        <i val="0"/>
        <color rgb="FF00B050"/>
      </font>
      <fill>
        <patternFill>
          <fgColor rgb="FF00B050"/>
        </patternFill>
      </fill>
    </dxf>
    <dxf>
      <font>
        <color theme="0"/>
      </font>
    </dxf>
    <dxf>
      <font>
        <b/>
        <i val="0"/>
        <color rgb="FFFF0000"/>
      </font>
      <fill>
        <patternFill>
          <fgColor rgb="FFFF0000"/>
        </patternFill>
      </fill>
    </dxf>
    <dxf>
      <font>
        <b/>
        <i val="0"/>
        <color rgb="FF00B050"/>
      </font>
      <fill>
        <patternFill>
          <fgColor rgb="FF00B050"/>
        </patternFill>
      </fill>
    </dxf>
    <dxf>
      <font>
        <color theme="0"/>
      </font>
    </dxf>
    <dxf>
      <font>
        <b/>
        <i/>
        <color rgb="FFFF0000"/>
      </font>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7" tint="0.79998168889431442"/>
        </patternFill>
      </fill>
    </dxf>
    <dxf>
      <font>
        <color theme="5" tint="0.59996337778862885"/>
      </font>
      <fill>
        <patternFill>
          <bgColor theme="5" tint="0.59996337778862885"/>
        </patternFill>
      </fill>
    </dxf>
    <dxf>
      <font>
        <b val="0"/>
        <i val="0"/>
        <strike val="0"/>
        <color rgb="FFFF0000"/>
      </font>
      <fill>
        <patternFill>
          <bgColor theme="5" tint="0.59996337778862885"/>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theme="5" tint="0.59996337778862885"/>
      </font>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ont>
        <b/>
        <i val="0"/>
        <color rgb="FFFF0000"/>
      </font>
      <fill>
        <patternFill>
          <bgColor theme="5" tint="0.59996337778862885"/>
        </patternFill>
      </fill>
    </dxf>
    <dxf>
      <fill>
        <patternFill>
          <bgColor theme="5" tint="0.59996337778862885"/>
        </patternFill>
      </fill>
    </dxf>
    <dxf>
      <font>
        <color theme="5" tint="0.59996337778862885"/>
      </font>
      <fill>
        <patternFill>
          <bgColor theme="5" tint="0.59996337778862885"/>
        </patternFill>
      </fill>
    </dxf>
    <dxf>
      <font>
        <color theme="5" tint="0.59996337778862885"/>
      </font>
      <fill>
        <patternFill>
          <bgColor theme="5"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color theme="5" tint="0.59996337778862885"/>
      </font>
      <fill>
        <patternFill>
          <bgColor theme="5" tint="0.59996337778862885"/>
        </patternFill>
      </fill>
    </dxf>
    <dxf>
      <font>
        <b/>
        <i val="0"/>
        <color rgb="FFFF0000"/>
      </font>
      <fill>
        <patternFill>
          <bgColor theme="5" tint="0.59996337778862885"/>
        </patternFill>
      </fill>
    </dxf>
    <dxf>
      <fill>
        <patternFill>
          <bgColor theme="5" tint="0.59996337778862885"/>
        </patternFill>
      </fill>
    </dxf>
    <dxf>
      <font>
        <color auto="1"/>
      </font>
      <fill>
        <patternFill>
          <bgColor theme="7" tint="0.79998168889431442"/>
        </patternFill>
      </fill>
    </dxf>
    <dxf>
      <font>
        <color theme="5" tint="0.59996337778862885"/>
      </font>
      <fill>
        <patternFill>
          <bgColor theme="5"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color theme="5" tint="0.59996337778862885"/>
      </font>
      <fill>
        <patternFill>
          <bgColor theme="5" tint="0.59996337778862885"/>
        </patternFill>
      </fill>
    </dxf>
    <dxf>
      <font>
        <b/>
        <i val="0"/>
        <color rgb="FFFF0000"/>
      </font>
      <fill>
        <patternFill>
          <bgColor theme="5" tint="0.59996337778862885"/>
        </patternFill>
      </fill>
    </dxf>
    <dxf>
      <fill>
        <patternFill>
          <bgColor theme="5" tint="0.59996337778862885"/>
        </patternFill>
      </fill>
    </dxf>
    <dxf>
      <font>
        <color auto="1"/>
      </font>
      <fill>
        <patternFill>
          <bgColor theme="7" tint="0.79998168889431442"/>
        </patternFill>
      </fill>
    </dxf>
  </dxfs>
  <tableStyles count="0" defaultTableStyle="TableStyleMedium2" defaultPivotStyle="PivotStyleLight16"/>
  <colors>
    <mruColors>
      <color rgb="FFE709C2"/>
      <color rgb="FF9B88D6"/>
      <color rgb="FFA6A2F6"/>
      <color rgb="FFFCA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AVANT PROJET</a:t>
            </a:r>
          </a:p>
        </c:rich>
      </c:tx>
      <c:layout>
        <c:manualLayout>
          <c:xMode val="edge"/>
          <c:yMode val="edge"/>
          <c:x val="0.35099479465080902"/>
          <c:y val="1.7013918814580885E-2"/>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39985803126596442"/>
          <c:y val="0.17784278692455779"/>
          <c:w val="0.35894419702478897"/>
          <c:h val="0.62470398683899697"/>
        </c:manualLayout>
      </c:layout>
      <c:radarChart>
        <c:radarStyle val="filled"/>
        <c:varyColors val="0"/>
        <c:ser>
          <c:idx val="1"/>
          <c:order val="0"/>
          <c:tx>
            <c:strRef>
              <c:f>'AVANT PROJET'!$J$43</c:f>
              <c:strCache>
                <c:ptCount val="1"/>
                <c:pt idx="0">
                  <c:v>CORRECT score &gt; 7</c:v>
                </c:pt>
              </c:strCache>
            </c:strRef>
          </c:tx>
          <c:spPr>
            <a:solidFill>
              <a:schemeClr val="accent6">
                <a:lumMod val="40000"/>
                <a:lumOff val="6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5E80-4C92-96E9-B09486E4D239}"/>
            </c:ext>
          </c:extLst>
        </c:ser>
        <c:ser>
          <c:idx val="2"/>
          <c:order val="1"/>
          <c:tx>
            <c:strRef>
              <c:f>'AVANT PROJET'!$K$43</c:f>
              <c:strCache>
                <c:ptCount val="1"/>
                <c:pt idx="0">
                  <c:v>MOYEN &gt;4 score =&lt;7</c:v>
                </c:pt>
              </c:strCache>
            </c:strRef>
          </c:tx>
          <c:spPr>
            <a:solidFill>
              <a:schemeClr val="accent4">
                <a:lumMod val="20000"/>
                <a:lumOff val="8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5E80-4C92-96E9-B09486E4D239}"/>
            </c:ext>
          </c:extLst>
        </c:ser>
        <c:ser>
          <c:idx val="3"/>
          <c:order val="2"/>
          <c:tx>
            <c:strRef>
              <c:f>'AVANT PROJET'!$L$43</c:f>
              <c:strCache>
                <c:ptCount val="1"/>
                <c:pt idx="0">
                  <c:v>INSUFFISANT =&lt;4</c:v>
                </c:pt>
              </c:strCache>
            </c:strRef>
          </c:tx>
          <c:spPr>
            <a:solidFill>
              <a:schemeClr val="accent2">
                <a:lumMod val="60000"/>
                <a:lumOff val="4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5E80-4C92-96E9-B09486E4D239}"/>
            </c:ext>
          </c:extLst>
        </c:ser>
        <c:ser>
          <c:idx val="0"/>
          <c:order val="3"/>
          <c:tx>
            <c:strRef>
              <c:f>'AVANT PROJET'!$I$43</c:f>
              <c:strCache>
                <c:ptCount val="1"/>
                <c:pt idx="0">
                  <c:v>VOS
 SCORES</c:v>
                </c:pt>
              </c:strCache>
            </c:strRef>
          </c:tx>
          <c:spPr>
            <a:noFill/>
            <a:ln w="28575">
              <a:solidFill>
                <a:srgbClr val="FF0000"/>
              </a:solid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5E80-4C92-96E9-B09486E4D239}"/>
            </c:ext>
          </c:extLst>
        </c:ser>
        <c:dLbls>
          <c:showLegendKey val="0"/>
          <c:showVal val="0"/>
          <c:showCatName val="0"/>
          <c:showSerName val="0"/>
          <c:showPercent val="0"/>
          <c:showBubbleSize val="0"/>
        </c:dLbls>
        <c:axId val="-1698086544"/>
        <c:axId val="-1698081648"/>
      </c:radarChart>
      <c:catAx>
        <c:axId val="-169808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1698081648"/>
        <c:crosses val="autoZero"/>
        <c:auto val="1"/>
        <c:lblAlgn val="ctr"/>
        <c:lblOffset val="100"/>
        <c:noMultiLvlLbl val="0"/>
      </c:catAx>
      <c:valAx>
        <c:axId val="-1698081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698086544"/>
        <c:crosses val="autoZero"/>
        <c:crossBetween val="between"/>
      </c:valAx>
      <c:spPr>
        <a:noFill/>
        <a:ln>
          <a:noFill/>
        </a:ln>
        <a:effectLst/>
      </c:spPr>
    </c:plotArea>
    <c:legend>
      <c:legendPos val="l"/>
      <c:layout>
        <c:manualLayout>
          <c:xMode val="edge"/>
          <c:yMode val="edge"/>
          <c:x val="1.4581193053455892E-2"/>
          <c:y val="8.4209375446684026E-2"/>
          <c:w val="0.20114023320263055"/>
          <c:h val="0.52364108580061208"/>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DU</a:t>
            </a:r>
            <a:r>
              <a:rPr lang="fr-FR" sz="1200" b="1" baseline="0"/>
              <a:t> </a:t>
            </a:r>
            <a:r>
              <a:rPr lang="fr-FR" sz="1200" b="1"/>
              <a:t>PROJET</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29243714204619736"/>
          <c:y val="0.19531048521053437"/>
          <c:w val="0.55357276966726932"/>
          <c:h val="0.62745585157095651"/>
        </c:manualLayout>
      </c:layout>
      <c:radarChart>
        <c:radarStyle val="filled"/>
        <c:varyColors val="0"/>
        <c:ser>
          <c:idx val="0"/>
          <c:order val="0"/>
          <c:tx>
            <c:strRef>
              <c:f>PROJET!$J$43</c:f>
              <c:strCache>
                <c:ptCount val="1"/>
                <c:pt idx="0">
                  <c:v>CORRECT score &gt; 7</c:v>
                </c:pt>
              </c:strCache>
            </c:strRef>
          </c:tx>
          <c:spPr>
            <a:solidFill>
              <a:schemeClr val="accent6">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1750-4091-B904-7AADEFE0506F}"/>
            </c:ext>
          </c:extLst>
        </c:ser>
        <c:ser>
          <c:idx val="1"/>
          <c:order val="1"/>
          <c:tx>
            <c:strRef>
              <c:f>PROJET!$K$43</c:f>
              <c:strCache>
                <c:ptCount val="1"/>
                <c:pt idx="0">
                  <c:v>MOYEN &gt;4 score =&lt;7</c:v>
                </c:pt>
              </c:strCache>
            </c:strRef>
          </c:tx>
          <c:spPr>
            <a:solidFill>
              <a:schemeClr val="accent4">
                <a:lumMod val="20000"/>
                <a:lumOff val="8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1750-4091-B904-7AADEFE0506F}"/>
            </c:ext>
          </c:extLst>
        </c:ser>
        <c:ser>
          <c:idx val="2"/>
          <c:order val="2"/>
          <c:tx>
            <c:strRef>
              <c:f>PROJET!$L$43</c:f>
              <c:strCache>
                <c:ptCount val="1"/>
                <c:pt idx="0">
                  <c:v>INSUFFISANT =&lt;4</c:v>
                </c:pt>
              </c:strCache>
            </c:strRef>
          </c:tx>
          <c:spPr>
            <a:solidFill>
              <a:schemeClr val="accent2">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1750-4091-B904-7AADEFE0506F}"/>
            </c:ext>
          </c:extLst>
        </c:ser>
        <c:ser>
          <c:idx val="3"/>
          <c:order val="3"/>
          <c:tx>
            <c:strRef>
              <c:f>PROJET!$I$43</c:f>
              <c:strCache>
                <c:ptCount val="1"/>
                <c:pt idx="0">
                  <c:v>VOS
 SCORES</c:v>
                </c:pt>
              </c:strCache>
            </c:strRef>
          </c:tx>
          <c:spPr>
            <a:noFill/>
            <a:ln w="25400">
              <a:solidFill>
                <a:srgbClr val="FF0000"/>
              </a:solid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1750-4091-B904-7AADEFE0506F}"/>
            </c:ext>
          </c:extLst>
        </c:ser>
        <c:dLbls>
          <c:showLegendKey val="0"/>
          <c:showVal val="0"/>
          <c:showCatName val="0"/>
          <c:showSerName val="0"/>
          <c:showPercent val="0"/>
          <c:showBubbleSize val="0"/>
        </c:dLbls>
        <c:axId val="-1698084912"/>
        <c:axId val="-1698088176"/>
      </c:radarChart>
      <c:catAx>
        <c:axId val="-169808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1698088176"/>
        <c:crosses val="autoZero"/>
        <c:auto val="1"/>
        <c:lblAlgn val="ctr"/>
        <c:lblOffset val="100"/>
        <c:noMultiLvlLbl val="0"/>
      </c:catAx>
      <c:valAx>
        <c:axId val="-1698088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698084912"/>
        <c:crosses val="autoZero"/>
        <c:crossBetween val="between"/>
      </c:valAx>
      <c:spPr>
        <a:solidFill>
          <a:schemeClr val="bg2"/>
        </a:solid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APRES PROJET</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36953359381076889"/>
          <c:y val="0.17789626682818954"/>
          <c:w val="0.3932227201742366"/>
          <c:h val="0.71983105817561654"/>
        </c:manualLayout>
      </c:layout>
      <c:radarChart>
        <c:radarStyle val="filled"/>
        <c:varyColors val="0"/>
        <c:ser>
          <c:idx val="0"/>
          <c:order val="0"/>
          <c:tx>
            <c:strRef>
              <c:f>'APRES PROJET'!$J$43</c:f>
              <c:strCache>
                <c:ptCount val="1"/>
                <c:pt idx="0">
                  <c:v>CORRECT score &gt; 7</c:v>
                </c:pt>
              </c:strCache>
            </c:strRef>
          </c:tx>
          <c:spPr>
            <a:solidFill>
              <a:schemeClr val="accent6">
                <a:lumMod val="60000"/>
                <a:lumOff val="4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A330-49B7-A32D-68075C548C15}"/>
            </c:ext>
          </c:extLst>
        </c:ser>
        <c:ser>
          <c:idx val="1"/>
          <c:order val="1"/>
          <c:tx>
            <c:strRef>
              <c:f>'APRES PROJET'!$K$43</c:f>
              <c:strCache>
                <c:ptCount val="1"/>
                <c:pt idx="0">
                  <c:v>MOYEN &gt;4 score =&lt;7</c:v>
                </c:pt>
              </c:strCache>
            </c:strRef>
          </c:tx>
          <c:spPr>
            <a:solidFill>
              <a:schemeClr val="accent4">
                <a:lumMod val="20000"/>
                <a:lumOff val="8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A330-49B7-A32D-68075C548C15}"/>
            </c:ext>
          </c:extLst>
        </c:ser>
        <c:ser>
          <c:idx val="2"/>
          <c:order val="2"/>
          <c:tx>
            <c:strRef>
              <c:f>'APRES PROJET'!$L$43</c:f>
              <c:strCache>
                <c:ptCount val="1"/>
                <c:pt idx="0">
                  <c:v>INSUFFISANT =&lt;4</c:v>
                </c:pt>
              </c:strCache>
            </c:strRef>
          </c:tx>
          <c:spPr>
            <a:solidFill>
              <a:schemeClr val="accent2">
                <a:lumMod val="40000"/>
                <a:lumOff val="6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A330-49B7-A32D-68075C548C15}"/>
            </c:ext>
          </c:extLst>
        </c:ser>
        <c:ser>
          <c:idx val="3"/>
          <c:order val="3"/>
          <c:tx>
            <c:strRef>
              <c:f>'APRES PROJET'!$I$43</c:f>
              <c:strCache>
                <c:ptCount val="1"/>
                <c:pt idx="0">
                  <c:v>VOS
 SCORES</c:v>
                </c:pt>
              </c:strCache>
            </c:strRef>
          </c:tx>
          <c:spPr>
            <a:noFill/>
            <a:ln w="38100">
              <a:solidFill>
                <a:srgbClr val="FF0000"/>
              </a:solid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PROJET'!$I$44:$I$47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A330-49B7-A32D-68075C548C15}"/>
            </c:ext>
          </c:extLst>
        </c:ser>
        <c:dLbls>
          <c:showLegendKey val="0"/>
          <c:showVal val="0"/>
          <c:showCatName val="0"/>
          <c:showSerName val="0"/>
          <c:showPercent val="0"/>
          <c:showBubbleSize val="0"/>
        </c:dLbls>
        <c:axId val="-1698083824"/>
        <c:axId val="-1433979200"/>
      </c:radarChart>
      <c:catAx>
        <c:axId val="-16980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1433979200"/>
        <c:crosses val="autoZero"/>
        <c:auto val="1"/>
        <c:lblAlgn val="ctr"/>
        <c:lblOffset val="100"/>
        <c:noMultiLvlLbl val="0"/>
      </c:catAx>
      <c:valAx>
        <c:axId val="-1433979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698083824"/>
        <c:crosses val="autoZero"/>
        <c:crossBetween val="between"/>
      </c:valAx>
      <c:spPr>
        <a:noFill/>
        <a:ln>
          <a:noFill/>
        </a:ln>
        <a:effectLst/>
      </c:spPr>
    </c:plotArea>
    <c:legend>
      <c:legendPos val="l"/>
      <c:layout>
        <c:manualLayout>
          <c:xMode val="edge"/>
          <c:yMode val="edge"/>
          <c:x val="9.1187047131257894E-3"/>
          <c:y val="0.17586598567105197"/>
          <c:w val="0.16057237223940787"/>
          <c:h val="0.5944342519033886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r>
              <a:rPr lang="fr-FR" sz="1050" b="1">
                <a:solidFill>
                  <a:schemeClr val="tx1"/>
                </a:solidFill>
              </a:rPr>
              <a:t>VOTRE POSITIONNEMENT AVANT PROJET</a:t>
            </a:r>
          </a:p>
        </c:rich>
      </c:tx>
      <c:layout>
        <c:manualLayout>
          <c:xMode val="edge"/>
          <c:yMode val="edge"/>
          <c:x val="0.20592754915069578"/>
          <c:y val="0"/>
        </c:manualLayout>
      </c:layout>
      <c:overlay val="0"/>
      <c:spPr>
        <a:solidFill>
          <a:srgbClr val="FCA6EE"/>
        </a:solidFill>
        <a:ln>
          <a:noFill/>
        </a:ln>
        <a:effectLst/>
      </c:spPr>
      <c:txPr>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26280418957064328"/>
          <c:y val="0.10922306991418819"/>
          <c:w val="0.4578914435695538"/>
          <c:h val="0.75560292657718309"/>
        </c:manualLayout>
      </c:layout>
      <c:radarChart>
        <c:radarStyle val="filled"/>
        <c:varyColors val="0"/>
        <c:ser>
          <c:idx val="1"/>
          <c:order val="0"/>
          <c:tx>
            <c:strRef>
              <c:f>'AVANT PROJET'!$J$43</c:f>
              <c:strCache>
                <c:ptCount val="1"/>
                <c:pt idx="0">
                  <c:v>CORRECT score &gt; 7</c:v>
                </c:pt>
              </c:strCache>
            </c:strRef>
          </c:tx>
          <c:spPr>
            <a:solidFill>
              <a:schemeClr val="accent6">
                <a:lumMod val="40000"/>
                <a:lumOff val="6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3EF1-424F-AC2A-1A01DE7D0F41}"/>
            </c:ext>
          </c:extLst>
        </c:ser>
        <c:ser>
          <c:idx val="2"/>
          <c:order val="1"/>
          <c:tx>
            <c:strRef>
              <c:f>'AVANT PROJET'!$K$43</c:f>
              <c:strCache>
                <c:ptCount val="1"/>
                <c:pt idx="0">
                  <c:v>MOYEN &gt;4 score =&lt;7</c:v>
                </c:pt>
              </c:strCache>
            </c:strRef>
          </c:tx>
          <c:spPr>
            <a:solidFill>
              <a:schemeClr val="accent4">
                <a:lumMod val="20000"/>
                <a:lumOff val="8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3EF1-424F-AC2A-1A01DE7D0F41}"/>
            </c:ext>
          </c:extLst>
        </c:ser>
        <c:ser>
          <c:idx val="3"/>
          <c:order val="2"/>
          <c:tx>
            <c:strRef>
              <c:f>'AVANT PROJET'!$L$43</c:f>
              <c:strCache>
                <c:ptCount val="1"/>
                <c:pt idx="0">
                  <c:v>INSUFFISANT =&lt;4</c:v>
                </c:pt>
              </c:strCache>
            </c:strRef>
          </c:tx>
          <c:spPr>
            <a:solidFill>
              <a:schemeClr val="accent2">
                <a:lumMod val="60000"/>
                <a:lumOff val="4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3EF1-424F-AC2A-1A01DE7D0F41}"/>
            </c:ext>
          </c:extLst>
        </c:ser>
        <c:ser>
          <c:idx val="0"/>
          <c:order val="3"/>
          <c:tx>
            <c:strRef>
              <c:f>'AVANT PROJET'!$I$43</c:f>
              <c:strCache>
                <c:ptCount val="1"/>
                <c:pt idx="0">
                  <c:v>VOS
 SCORES</c:v>
                </c:pt>
              </c:strCache>
            </c:strRef>
          </c:tx>
          <c:spPr>
            <a:noFill/>
            <a:ln w="38100">
              <a:solidFill>
                <a:srgbClr val="FF0000"/>
              </a:solid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3EF1-424F-AC2A-1A01DE7D0F41}"/>
            </c:ext>
          </c:extLst>
        </c:ser>
        <c:dLbls>
          <c:showLegendKey val="0"/>
          <c:showVal val="0"/>
          <c:showCatName val="0"/>
          <c:showSerName val="0"/>
          <c:showPercent val="0"/>
          <c:showBubbleSize val="0"/>
        </c:dLbls>
        <c:axId val="-1433974848"/>
        <c:axId val="-1433977024"/>
      </c:radarChart>
      <c:catAx>
        <c:axId val="-143397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fr-FR"/>
          </a:p>
        </c:txPr>
        <c:crossAx val="-1433977024"/>
        <c:crosses val="autoZero"/>
        <c:auto val="1"/>
        <c:lblAlgn val="ctr"/>
        <c:lblOffset val="100"/>
        <c:noMultiLvlLbl val="0"/>
      </c:catAx>
      <c:valAx>
        <c:axId val="-1433977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4848"/>
        <c:crosses val="autoZero"/>
        <c:crossBetween val="between"/>
      </c:valAx>
      <c:spPr>
        <a:noFill/>
        <a:ln>
          <a:noFill/>
        </a:ln>
        <a:effectLst/>
      </c:spPr>
    </c:plotArea>
    <c:legend>
      <c:legendPos val="b"/>
      <c:layout>
        <c:manualLayout>
          <c:xMode val="edge"/>
          <c:yMode val="edge"/>
          <c:x val="1.8038676769177437E-2"/>
          <c:y val="0.8699250676566983"/>
          <c:w val="0.98196132225597765"/>
          <c:h val="0.13007493234330161"/>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VOTRE POSITIONNEMENT DU</a:t>
            </a:r>
            <a:r>
              <a:rPr lang="fr-FR" sz="1200" b="1" baseline="0">
                <a:solidFill>
                  <a:sysClr val="windowText" lastClr="000000"/>
                </a:solidFill>
              </a:rPr>
              <a:t> </a:t>
            </a:r>
            <a:r>
              <a:rPr lang="fr-FR" sz="1200" b="1">
                <a:solidFill>
                  <a:sysClr val="windowText" lastClr="000000"/>
                </a:solidFill>
              </a:rPr>
              <a:t>PROJET</a:t>
            </a:r>
          </a:p>
        </c:rich>
      </c:tx>
      <c:layout>
        <c:manualLayout>
          <c:xMode val="edge"/>
          <c:yMode val="edge"/>
          <c:x val="0.28851802403204274"/>
          <c:y val="0"/>
        </c:manualLayout>
      </c:layout>
      <c:overlay val="0"/>
      <c:spPr>
        <a:solidFill>
          <a:srgbClr val="A6A2F6"/>
        </a:solid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27769479374779643"/>
          <c:y val="0.15692012379049633"/>
          <c:w val="0.38885723396724953"/>
          <c:h val="0.69075749859625757"/>
        </c:manualLayout>
      </c:layout>
      <c:radarChart>
        <c:radarStyle val="filled"/>
        <c:varyColors val="0"/>
        <c:ser>
          <c:idx val="0"/>
          <c:order val="0"/>
          <c:tx>
            <c:strRef>
              <c:f>PROJET!$J$43</c:f>
              <c:strCache>
                <c:ptCount val="1"/>
                <c:pt idx="0">
                  <c:v>CORRECT score &gt; 7</c:v>
                </c:pt>
              </c:strCache>
            </c:strRef>
          </c:tx>
          <c:spPr>
            <a:solidFill>
              <a:schemeClr val="accent6">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FF1A-4D86-9D26-6D11F738A4F6}"/>
            </c:ext>
          </c:extLst>
        </c:ser>
        <c:ser>
          <c:idx val="1"/>
          <c:order val="1"/>
          <c:tx>
            <c:strRef>
              <c:f>PROJET!$K$43</c:f>
              <c:strCache>
                <c:ptCount val="1"/>
                <c:pt idx="0">
                  <c:v>MOYEN &gt;4 score =&lt;7</c:v>
                </c:pt>
              </c:strCache>
            </c:strRef>
          </c:tx>
          <c:spPr>
            <a:solidFill>
              <a:schemeClr val="accent4">
                <a:lumMod val="20000"/>
                <a:lumOff val="8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FF1A-4D86-9D26-6D11F738A4F6}"/>
            </c:ext>
          </c:extLst>
        </c:ser>
        <c:ser>
          <c:idx val="2"/>
          <c:order val="2"/>
          <c:tx>
            <c:strRef>
              <c:f>PROJET!$L$43</c:f>
              <c:strCache>
                <c:ptCount val="1"/>
                <c:pt idx="0">
                  <c:v>INSUFFISANT =&lt;4</c:v>
                </c:pt>
              </c:strCache>
            </c:strRef>
          </c:tx>
          <c:spPr>
            <a:solidFill>
              <a:schemeClr val="accent2">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FF1A-4D86-9D26-6D11F738A4F6}"/>
            </c:ext>
          </c:extLst>
        </c:ser>
        <c:ser>
          <c:idx val="3"/>
          <c:order val="3"/>
          <c:tx>
            <c:strRef>
              <c:f>PROJET!$I$43</c:f>
              <c:strCache>
                <c:ptCount val="1"/>
                <c:pt idx="0">
                  <c:v>VOS
 SCORES</c:v>
                </c:pt>
              </c:strCache>
            </c:strRef>
          </c:tx>
          <c:spPr>
            <a:noFill/>
            <a:ln w="25400">
              <a:solidFill>
                <a:srgbClr val="FF0000"/>
              </a:solid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FF1A-4D86-9D26-6D11F738A4F6}"/>
            </c:ext>
          </c:extLst>
        </c:ser>
        <c:dLbls>
          <c:showLegendKey val="0"/>
          <c:showVal val="0"/>
          <c:showCatName val="0"/>
          <c:showSerName val="0"/>
          <c:showPercent val="0"/>
          <c:showBubbleSize val="0"/>
        </c:dLbls>
        <c:axId val="-1433978656"/>
        <c:axId val="-1433976480"/>
      </c:radarChart>
      <c:catAx>
        <c:axId val="-143397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6480"/>
        <c:crosses val="autoZero"/>
        <c:auto val="1"/>
        <c:lblAlgn val="ctr"/>
        <c:lblOffset val="100"/>
        <c:noMultiLvlLbl val="0"/>
      </c:catAx>
      <c:valAx>
        <c:axId val="-1433976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8656"/>
        <c:crosses val="autoZero"/>
        <c:crossBetween val="between"/>
      </c:valAx>
      <c:spPr>
        <a:solidFill>
          <a:schemeClr val="bg2"/>
        </a:solidFill>
        <a:ln>
          <a:noFill/>
        </a:ln>
        <a:effectLst/>
      </c:spPr>
    </c:plotArea>
    <c:legend>
      <c:legendPos val="b"/>
      <c:layout>
        <c:manualLayout>
          <c:xMode val="edge"/>
          <c:yMode val="edge"/>
          <c:x val="5.2736982643524707E-2"/>
          <c:y val="0.8908182186181951"/>
          <c:w val="0.90342679127725856"/>
          <c:h val="0.10503584440004701"/>
        </c:manualLayout>
      </c:layout>
      <c:overlay val="0"/>
      <c:spPr>
        <a:noFill/>
        <a:ln>
          <a:noFill/>
        </a:ln>
        <a:effectLst/>
      </c:spPr>
      <c:txPr>
        <a:bodyPr rot="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APRES PROJET</a:t>
            </a:r>
          </a:p>
        </c:rich>
      </c:tx>
      <c:layout>
        <c:manualLayout>
          <c:xMode val="edge"/>
          <c:yMode val="edge"/>
          <c:x val="0.24774453941120603"/>
          <c:y val="8.291873963515755E-3"/>
        </c:manualLayout>
      </c:layout>
      <c:overlay val="0"/>
      <c:spPr>
        <a:solidFill>
          <a:srgbClr val="9B88D6"/>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28462566644981346"/>
          <c:y val="0.13228183230827487"/>
          <c:w val="0.3932227201742366"/>
          <c:h val="0.71983105817561654"/>
        </c:manualLayout>
      </c:layout>
      <c:radarChart>
        <c:radarStyle val="filled"/>
        <c:varyColors val="0"/>
        <c:ser>
          <c:idx val="0"/>
          <c:order val="0"/>
          <c:tx>
            <c:strRef>
              <c:f>'APRES PROJET'!$J$43</c:f>
              <c:strCache>
                <c:ptCount val="1"/>
                <c:pt idx="0">
                  <c:v>CORRECT score &gt; 7</c:v>
                </c:pt>
              </c:strCache>
            </c:strRef>
          </c:tx>
          <c:spPr>
            <a:solidFill>
              <a:schemeClr val="accent6">
                <a:lumMod val="60000"/>
                <a:lumOff val="4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86EE-46C7-BDBE-81A80D9B94C2}"/>
            </c:ext>
          </c:extLst>
        </c:ser>
        <c:ser>
          <c:idx val="1"/>
          <c:order val="1"/>
          <c:tx>
            <c:strRef>
              <c:f>'APRES PROJET'!$K$43</c:f>
              <c:strCache>
                <c:ptCount val="1"/>
                <c:pt idx="0">
                  <c:v>MOYEN &gt;4 score =&lt;7</c:v>
                </c:pt>
              </c:strCache>
            </c:strRef>
          </c:tx>
          <c:spPr>
            <a:solidFill>
              <a:schemeClr val="accent4">
                <a:lumMod val="20000"/>
                <a:lumOff val="8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86EE-46C7-BDBE-81A80D9B94C2}"/>
            </c:ext>
          </c:extLst>
        </c:ser>
        <c:ser>
          <c:idx val="2"/>
          <c:order val="2"/>
          <c:tx>
            <c:strRef>
              <c:f>'APRES PROJET'!$L$43</c:f>
              <c:strCache>
                <c:ptCount val="1"/>
                <c:pt idx="0">
                  <c:v>INSUFFISANT =&lt;4</c:v>
                </c:pt>
              </c:strCache>
            </c:strRef>
          </c:tx>
          <c:spPr>
            <a:solidFill>
              <a:schemeClr val="accent2">
                <a:lumMod val="40000"/>
                <a:lumOff val="6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86EE-46C7-BDBE-81A80D9B94C2}"/>
            </c:ext>
          </c:extLst>
        </c:ser>
        <c:ser>
          <c:idx val="3"/>
          <c:order val="3"/>
          <c:tx>
            <c:strRef>
              <c:f>'APRES PROJET'!$I$43</c:f>
              <c:strCache>
                <c:ptCount val="1"/>
                <c:pt idx="0">
                  <c:v>VOS
 SCORES</c:v>
                </c:pt>
              </c:strCache>
            </c:strRef>
          </c:tx>
          <c:spPr>
            <a:noFill/>
            <a:ln w="38100">
              <a:solidFill>
                <a:srgbClr val="FF0000"/>
              </a:solid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PROJET'!$I$44:$I$47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86EE-46C7-BDBE-81A80D9B94C2}"/>
            </c:ext>
          </c:extLst>
        </c:ser>
        <c:dLbls>
          <c:showLegendKey val="0"/>
          <c:showVal val="0"/>
          <c:showCatName val="0"/>
          <c:showSerName val="0"/>
          <c:showPercent val="0"/>
          <c:showBubbleSize val="0"/>
        </c:dLbls>
        <c:axId val="-1433975936"/>
        <c:axId val="-1433975392"/>
      </c:radarChart>
      <c:catAx>
        <c:axId val="-143397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5392"/>
        <c:crosses val="autoZero"/>
        <c:auto val="1"/>
        <c:lblAlgn val="ctr"/>
        <c:lblOffset val="100"/>
        <c:noMultiLvlLbl val="0"/>
      </c:catAx>
      <c:valAx>
        <c:axId val="-143397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433975936"/>
        <c:crosses val="autoZero"/>
        <c:crossBetween val="between"/>
      </c:valAx>
      <c:spPr>
        <a:noFill/>
        <a:ln>
          <a:noFill/>
        </a:ln>
        <a:effectLst/>
      </c:spPr>
    </c:plotArea>
    <c:legend>
      <c:legendPos val="b"/>
      <c:layout>
        <c:manualLayout>
          <c:xMode val="edge"/>
          <c:yMode val="edge"/>
          <c:x val="3.4412739005914857E-2"/>
          <c:y val="0.88909520638278428"/>
          <c:w val="0.9098070006206489"/>
          <c:h val="0.1109047936172157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777240</xdr:colOff>
      <xdr:row>13</xdr:row>
      <xdr:rowOff>106680</xdr:rowOff>
    </xdr:from>
    <xdr:to>
      <xdr:col>2</xdr:col>
      <xdr:colOff>682142</xdr:colOff>
      <xdr:row>14</xdr:row>
      <xdr:rowOff>24790</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135380" y="3558540"/>
          <a:ext cx="948842" cy="158140"/>
        </a:xfrm>
        <a:prstGeom prst="rect">
          <a:avLst/>
        </a:prstGeom>
      </xdr:spPr>
    </xdr:pic>
    <xdr:clientData/>
  </xdr:twoCellAnchor>
  <xdr:twoCellAnchor editAs="oneCell">
    <xdr:from>
      <xdr:col>1</xdr:col>
      <xdr:colOff>853440</xdr:colOff>
      <xdr:row>14</xdr:row>
      <xdr:rowOff>114301</xdr:rowOff>
    </xdr:from>
    <xdr:to>
      <xdr:col>2</xdr:col>
      <xdr:colOff>480060</xdr:colOff>
      <xdr:row>15</xdr:row>
      <xdr:rowOff>22861</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a:srcRect l="-1" t="2" r="62931" b="10010"/>
        <a:stretch/>
      </xdr:blipFill>
      <xdr:spPr>
        <a:xfrm>
          <a:off x="1211580" y="3810001"/>
          <a:ext cx="655320" cy="137160"/>
        </a:xfrm>
        <a:prstGeom prst="rect">
          <a:avLst/>
        </a:prstGeom>
      </xdr:spPr>
    </xdr:pic>
    <xdr:clientData/>
  </xdr:twoCellAnchor>
  <xdr:twoCellAnchor editAs="oneCell">
    <xdr:from>
      <xdr:col>1</xdr:col>
      <xdr:colOff>708660</xdr:colOff>
      <xdr:row>15</xdr:row>
      <xdr:rowOff>68580</xdr:rowOff>
    </xdr:from>
    <xdr:to>
      <xdr:col>2</xdr:col>
      <xdr:colOff>634606</xdr:colOff>
      <xdr:row>16</xdr:row>
      <xdr:rowOff>26691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a:srcRect l="41983" t="-4997" r="1768" b="4997"/>
        <a:stretch/>
      </xdr:blipFill>
      <xdr:spPr>
        <a:xfrm>
          <a:off x="1066800" y="4450080"/>
          <a:ext cx="969886" cy="15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2123179</xdr:colOff>
      <xdr:row>47</xdr:row>
      <xdr:rowOff>144701</xdr:rowOff>
    </xdr:from>
    <xdr:to>
      <xdr:col>4</xdr:col>
      <xdr:colOff>1666112</xdr:colOff>
      <xdr:row>73</xdr:row>
      <xdr:rowOff>51387</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1412760</xdr:colOff>
      <xdr:row>48</xdr:row>
      <xdr:rowOff>103155</xdr:rowOff>
    </xdr:from>
    <xdr:to>
      <xdr:col>4</xdr:col>
      <xdr:colOff>248652</xdr:colOff>
      <xdr:row>74</xdr:row>
      <xdr:rowOff>9224</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2492189</xdr:colOff>
      <xdr:row>48</xdr:row>
      <xdr:rowOff>173858</xdr:rowOff>
    </xdr:from>
    <xdr:to>
      <xdr:col>6</xdr:col>
      <xdr:colOff>64098</xdr:colOff>
      <xdr:row>74</xdr:row>
      <xdr:rowOff>77096</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15</xdr:row>
      <xdr:rowOff>106680</xdr:rowOff>
    </xdr:from>
    <xdr:to>
      <xdr:col>6</xdr:col>
      <xdr:colOff>91440</xdr:colOff>
      <xdr:row>34</xdr:row>
      <xdr:rowOff>114300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160020</xdr:colOff>
      <xdr:row>15</xdr:row>
      <xdr:rowOff>99061</xdr:rowOff>
    </xdr:from>
    <xdr:to>
      <xdr:col>12</xdr:col>
      <xdr:colOff>266700</xdr:colOff>
      <xdr:row>34</xdr:row>
      <xdr:rowOff>121921</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350520</xdr:colOff>
      <xdr:row>15</xdr:row>
      <xdr:rowOff>106681</xdr:rowOff>
    </xdr:from>
    <xdr:to>
      <xdr:col>19</xdr:col>
      <xdr:colOff>68580</xdr:colOff>
      <xdr:row>34</xdr:row>
      <xdr:rowOff>129541</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4:R40"/>
  <sheetViews>
    <sheetView tabSelected="1" zoomScaleNormal="100" workbookViewId="0">
      <selection activeCell="F49" sqref="F49"/>
    </sheetView>
  </sheetViews>
  <sheetFormatPr baseColWidth="10" defaultColWidth="9.36328125" defaultRowHeight="12.6" x14ac:dyDescent="0.2"/>
  <cols>
    <col min="1" max="1" width="4.26953125" style="2" customWidth="1"/>
    <col min="2" max="2" width="12.453125" style="2" customWidth="1"/>
    <col min="3" max="3" width="10.26953125" style="2" customWidth="1"/>
    <col min="4" max="4" width="7.26953125" style="2" customWidth="1"/>
    <col min="5" max="9" width="9.36328125" style="2"/>
    <col min="10" max="11" width="7.90625" style="2" customWidth="1"/>
    <col min="12" max="16384" width="9.36328125" style="2"/>
  </cols>
  <sheetData>
    <row r="4" spans="1:17" ht="28.2" x14ac:dyDescent="0.45">
      <c r="B4" s="1" t="s">
        <v>137</v>
      </c>
      <c r="N4" s="202" t="s">
        <v>124</v>
      </c>
    </row>
    <row r="5" spans="1:17" customFormat="1" ht="42" customHeight="1" x14ac:dyDescent="0.25">
      <c r="A5" s="2"/>
      <c r="B5" s="8" t="s">
        <v>13</v>
      </c>
      <c r="C5" s="9"/>
      <c r="D5" s="9"/>
      <c r="E5" s="2"/>
      <c r="F5" s="2"/>
      <c r="G5" s="2"/>
      <c r="H5" s="2"/>
      <c r="I5" s="2"/>
      <c r="J5" s="2"/>
      <c r="K5" s="2"/>
      <c r="L5" s="2"/>
      <c r="M5" s="2"/>
      <c r="N5" s="2"/>
      <c r="O5" s="2"/>
      <c r="P5" s="2"/>
      <c r="Q5" s="2"/>
    </row>
    <row r="6" spans="1:17" customFormat="1" ht="17.399999999999999" x14ac:dyDescent="0.25">
      <c r="A6" s="2"/>
      <c r="B6" s="10" t="s">
        <v>8</v>
      </c>
      <c r="C6" s="9"/>
      <c r="D6" s="9"/>
      <c r="E6" s="2"/>
      <c r="F6" s="2"/>
      <c r="G6" s="2"/>
      <c r="H6" s="2"/>
      <c r="I6" s="2"/>
      <c r="J6" s="2"/>
      <c r="K6" s="2"/>
      <c r="L6" s="2"/>
      <c r="M6" s="2"/>
      <c r="N6" s="2"/>
      <c r="O6" s="2"/>
      <c r="P6" s="2"/>
      <c r="Q6" s="2"/>
    </row>
    <row r="7" spans="1:17" customFormat="1" ht="35.4" hidden="1" customHeight="1" x14ac:dyDescent="0.3">
      <c r="A7" s="12"/>
      <c r="B7" s="11"/>
      <c r="C7" s="9"/>
      <c r="D7" s="9"/>
      <c r="E7" s="9"/>
      <c r="F7" s="9"/>
      <c r="G7" s="9"/>
      <c r="H7" s="9"/>
      <c r="I7" s="2"/>
      <c r="J7" s="2"/>
      <c r="K7" s="2"/>
      <c r="L7" s="2"/>
      <c r="M7" s="2"/>
      <c r="N7" s="2"/>
      <c r="O7" s="2"/>
      <c r="P7" s="2"/>
      <c r="Q7" s="2"/>
    </row>
    <row r="8" spans="1:17" customFormat="1" ht="19.5" customHeight="1" x14ac:dyDescent="0.35">
      <c r="A8" s="13"/>
      <c r="B8" s="208" t="s">
        <v>152</v>
      </c>
      <c r="C8" s="208"/>
      <c r="D8" s="208"/>
      <c r="E8" s="208"/>
      <c r="F8" s="208"/>
      <c r="G8" s="208"/>
      <c r="H8" s="208"/>
      <c r="I8" s="208"/>
      <c r="J8" s="208"/>
      <c r="K8" s="208"/>
      <c r="L8" s="208"/>
      <c r="M8" s="208"/>
      <c r="N8" s="208"/>
      <c r="O8" s="208"/>
      <c r="P8" s="208"/>
      <c r="Q8" s="2"/>
    </row>
    <row r="9" spans="1:17" customFormat="1" ht="15" x14ac:dyDescent="0.25">
      <c r="A9" s="2"/>
      <c r="B9" s="14"/>
      <c r="C9" s="15"/>
      <c r="D9" s="9"/>
      <c r="E9" s="4"/>
      <c r="F9" s="4"/>
      <c r="G9" s="4"/>
      <c r="H9" s="4"/>
      <c r="I9" s="2"/>
      <c r="J9" s="2"/>
      <c r="K9" s="2"/>
      <c r="L9" s="2"/>
      <c r="M9" s="2"/>
      <c r="N9" s="2"/>
      <c r="O9" s="2"/>
      <c r="P9" s="2"/>
      <c r="Q9" s="2"/>
    </row>
    <row r="10" spans="1:17" customFormat="1" ht="15" x14ac:dyDescent="0.25">
      <c r="A10" s="2"/>
      <c r="B10" s="16" t="s">
        <v>9</v>
      </c>
      <c r="C10" s="2"/>
      <c r="D10" s="17"/>
      <c r="E10" s="18" t="s">
        <v>10</v>
      </c>
      <c r="F10" s="2"/>
      <c r="G10" s="2"/>
      <c r="H10" s="2"/>
      <c r="I10" s="2"/>
      <c r="J10" s="2"/>
      <c r="K10" s="2"/>
      <c r="L10" s="2"/>
      <c r="M10" s="2"/>
      <c r="N10" s="2"/>
      <c r="O10" s="2"/>
      <c r="P10" s="2"/>
      <c r="Q10" s="2"/>
    </row>
    <row r="11" spans="1:17" customFormat="1" ht="15.6" thickBot="1" x14ac:dyDescent="0.3">
      <c r="A11" s="2"/>
      <c r="B11" s="16"/>
      <c r="C11" s="2"/>
      <c r="D11" s="19"/>
      <c r="E11" s="18" t="s">
        <v>11</v>
      </c>
      <c r="F11" s="2"/>
      <c r="G11" s="2"/>
      <c r="H11" s="2"/>
      <c r="I11" s="2"/>
      <c r="J11" s="2"/>
      <c r="K11" s="2"/>
      <c r="L11" s="2"/>
      <c r="M11" s="2"/>
      <c r="N11" s="2"/>
      <c r="O11" s="2"/>
      <c r="P11" s="2"/>
      <c r="Q11" s="2"/>
    </row>
    <row r="12" spans="1:17" customFormat="1" ht="35.25" customHeight="1" thickBot="1" x14ac:dyDescent="0.25">
      <c r="A12" s="2"/>
      <c r="B12" s="209" t="s">
        <v>92</v>
      </c>
      <c r="C12" s="210"/>
      <c r="D12" s="211"/>
      <c r="E12" s="212"/>
      <c r="F12" s="212"/>
      <c r="G12" s="212"/>
      <c r="H12" s="212"/>
      <c r="I12" s="212"/>
      <c r="J12" s="212"/>
      <c r="K12" s="212"/>
      <c r="L12" s="212"/>
      <c r="M12" s="212"/>
      <c r="N12" s="213"/>
      <c r="O12" s="2"/>
      <c r="P12" s="2"/>
      <c r="Q12" s="2"/>
    </row>
    <row r="13" spans="1:17" customFormat="1" ht="35.25" customHeight="1" thickBot="1" x14ac:dyDescent="0.25">
      <c r="A13" s="2"/>
      <c r="B13" s="214" t="s">
        <v>12</v>
      </c>
      <c r="C13" s="210"/>
      <c r="D13" s="212"/>
      <c r="E13" s="212"/>
      <c r="F13" s="212"/>
      <c r="G13" s="212"/>
      <c r="H13" s="212"/>
      <c r="I13" s="212"/>
      <c r="J13" s="212"/>
      <c r="K13" s="212"/>
      <c r="L13" s="212"/>
      <c r="M13" s="212"/>
      <c r="N13" s="213"/>
      <c r="O13" s="2"/>
      <c r="P13" s="2"/>
      <c r="Q13" s="2"/>
    </row>
    <row r="14" spans="1:17" ht="19.2" customHeight="1" x14ac:dyDescent="0.2">
      <c r="B14" s="2" t="s">
        <v>14</v>
      </c>
      <c r="D14" s="2" t="s">
        <v>112</v>
      </c>
    </row>
    <row r="15" spans="1:17" ht="19.2" customHeight="1" x14ac:dyDescent="0.2">
      <c r="B15" s="2" t="s">
        <v>14</v>
      </c>
      <c r="D15" s="2" t="s">
        <v>117</v>
      </c>
    </row>
    <row r="16" spans="1:17" ht="15.6" customHeight="1" x14ac:dyDescent="0.2">
      <c r="B16" s="2" t="s">
        <v>14</v>
      </c>
      <c r="C16" s="20"/>
      <c r="D16" s="2" t="s">
        <v>96</v>
      </c>
      <c r="E16" s="21"/>
    </row>
    <row r="17" spans="2:14" ht="9" customHeight="1" x14ac:dyDescent="0.3">
      <c r="B17" s="5"/>
    </row>
    <row r="18" spans="2:14" x14ac:dyDescent="0.2">
      <c r="B18" s="2" t="s">
        <v>97</v>
      </c>
    </row>
    <row r="19" spans="2:14" ht="34.200000000000003" customHeight="1" x14ac:dyDescent="0.2">
      <c r="B19" s="206" t="s">
        <v>98</v>
      </c>
      <c r="C19" s="206"/>
      <c r="D19" s="206"/>
      <c r="E19" s="206"/>
      <c r="F19" s="206"/>
      <c r="G19" s="206"/>
      <c r="H19" s="206"/>
      <c r="I19" s="206"/>
      <c r="J19" s="206"/>
      <c r="K19" s="206"/>
      <c r="L19" s="206"/>
      <c r="M19" s="206"/>
      <c r="N19" s="206"/>
    </row>
    <row r="20" spans="2:14" ht="16.95" customHeight="1" x14ac:dyDescent="0.3">
      <c r="B20" s="3" t="s">
        <v>0</v>
      </c>
    </row>
    <row r="21" spans="2:14" ht="18" customHeight="1" x14ac:dyDescent="0.2">
      <c r="B21" s="2" t="s">
        <v>1</v>
      </c>
    </row>
    <row r="22" spans="2:14" x14ac:dyDescent="0.2">
      <c r="B22" s="6" t="s">
        <v>2</v>
      </c>
    </row>
    <row r="23" spans="2:14" x14ac:dyDescent="0.2">
      <c r="B23" s="6" t="s">
        <v>3</v>
      </c>
    </row>
    <row r="24" spans="2:14" x14ac:dyDescent="0.2">
      <c r="B24" s="6" t="s">
        <v>4</v>
      </c>
    </row>
    <row r="25" spans="2:14" x14ac:dyDescent="0.2">
      <c r="B25" s="6" t="s">
        <v>104</v>
      </c>
    </row>
    <row r="26" spans="2:14" ht="18" customHeight="1" x14ac:dyDescent="0.2">
      <c r="B26" s="2" t="s">
        <v>101</v>
      </c>
    </row>
    <row r="27" spans="2:14" ht="18" customHeight="1" x14ac:dyDescent="0.2">
      <c r="B27" s="2" t="s">
        <v>99</v>
      </c>
    </row>
    <row r="28" spans="2:14" ht="18" customHeight="1" x14ac:dyDescent="0.2">
      <c r="B28" s="2" t="s">
        <v>139</v>
      </c>
    </row>
    <row r="30" spans="2:14" ht="18" customHeight="1" x14ac:dyDescent="0.2">
      <c r="B30" s="2" t="s">
        <v>5</v>
      </c>
    </row>
    <row r="31" spans="2:14" ht="15.6" customHeight="1" x14ac:dyDescent="0.2">
      <c r="B31" s="23"/>
      <c r="C31" s="2" t="s">
        <v>6</v>
      </c>
    </row>
    <row r="32" spans="2:14" ht="16.95" customHeight="1" x14ac:dyDescent="0.2">
      <c r="B32" s="22"/>
      <c r="C32" s="2" t="s">
        <v>7</v>
      </c>
    </row>
    <row r="33" spans="2:18" ht="18" customHeight="1" x14ac:dyDescent="0.2">
      <c r="B33" s="2" t="s">
        <v>140</v>
      </c>
    </row>
    <row r="34" spans="2:18" ht="18" customHeight="1" x14ac:dyDescent="0.2">
      <c r="B34" s="6" t="s">
        <v>153</v>
      </c>
    </row>
    <row r="35" spans="2:18" ht="14.4" customHeight="1" x14ac:dyDescent="0.2">
      <c r="B35" s="2" t="s">
        <v>102</v>
      </c>
    </row>
    <row r="36" spans="2:18" s="24" customFormat="1" ht="27.6" customHeight="1" x14ac:dyDescent="0.2">
      <c r="B36" s="207" t="s">
        <v>103</v>
      </c>
      <c r="C36" s="207"/>
      <c r="D36" s="207"/>
      <c r="E36" s="207"/>
      <c r="F36" s="207"/>
      <c r="G36" s="207"/>
      <c r="H36" s="207"/>
      <c r="I36" s="207"/>
      <c r="J36" s="207"/>
      <c r="K36" s="207"/>
      <c r="L36" s="207"/>
      <c r="M36" s="207"/>
      <c r="N36" s="207"/>
      <c r="O36" s="207"/>
      <c r="P36" s="207"/>
      <c r="Q36" s="207"/>
      <c r="R36" s="207"/>
    </row>
    <row r="38" spans="2:18" ht="18" x14ac:dyDescent="0.35">
      <c r="B38" s="7" t="s">
        <v>138</v>
      </c>
    </row>
    <row r="39" spans="2:18" x14ac:dyDescent="0.2">
      <c r="B39" s="2" t="s">
        <v>141</v>
      </c>
      <c r="C39" s="24"/>
    </row>
    <row r="40" spans="2:18" x14ac:dyDescent="0.2">
      <c r="B40" s="2" t="s">
        <v>100</v>
      </c>
    </row>
  </sheetData>
  <sheetProtection algorithmName="SHA-512" hashValue="DiPMdRQ552s5PmZ5S4g4nSFtmSGlXWOQqMYzgdPoXtjHZogyRRirmbVJf0FsBBOFu0rOQuO1dJA0pAnyYFkgwg==" saltValue="Kg2k8oWJ4226qUmvPC7UAw==" spinCount="100000" sheet="1" objects="1" scenarios="1" formatColumns="0" formatRows="0"/>
  <mergeCells count="7">
    <mergeCell ref="B19:N19"/>
    <mergeCell ref="B36:R36"/>
    <mergeCell ref="B8:P8"/>
    <mergeCell ref="B12:C12"/>
    <mergeCell ref="D12:N12"/>
    <mergeCell ref="B13:C13"/>
    <mergeCell ref="D13:N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CA6EE"/>
  </sheetPr>
  <dimension ref="A1:W75"/>
  <sheetViews>
    <sheetView zoomScaleNormal="100" workbookViewId="0">
      <selection activeCell="K30" sqref="K30"/>
    </sheetView>
  </sheetViews>
  <sheetFormatPr baseColWidth="10" defaultColWidth="65.90625" defaultRowHeight="13.8" x14ac:dyDescent="0.3"/>
  <cols>
    <col min="1" max="1" width="4.90625" style="31" customWidth="1"/>
    <col min="2" max="2" width="56.453125" style="37" customWidth="1"/>
    <col min="3" max="3" width="18.6328125" style="37" customWidth="1"/>
    <col min="4" max="4" width="17.08984375" style="37" customWidth="1"/>
    <col min="5" max="5" width="20.08984375" style="37" customWidth="1"/>
    <col min="6" max="6" width="13.453125" style="37" bestFit="1" customWidth="1"/>
    <col min="7" max="7" width="13.08984375" style="56" customWidth="1"/>
    <col min="8" max="9" width="13.08984375" style="38" customWidth="1"/>
    <col min="10" max="10" width="20.08984375" style="44" customWidth="1"/>
    <col min="11" max="11" width="66.6328125" style="28" customWidth="1"/>
    <col min="12" max="16" width="10.36328125" style="92" customWidth="1"/>
    <col min="17" max="21" width="65.90625" style="92"/>
    <col min="22" max="16384" width="65.90625" style="27"/>
  </cols>
  <sheetData>
    <row r="1" spans="1:21" s="31" customFormat="1" x14ac:dyDescent="0.3">
      <c r="B1" s="84"/>
      <c r="C1" s="84"/>
      <c r="D1" s="84"/>
      <c r="E1" s="84"/>
      <c r="F1" s="84"/>
      <c r="G1" s="90"/>
      <c r="H1" s="85"/>
      <c r="I1" s="85"/>
      <c r="J1" s="86"/>
      <c r="K1" s="87"/>
      <c r="L1" s="92"/>
      <c r="M1" s="92"/>
      <c r="N1" s="92"/>
      <c r="O1" s="92"/>
      <c r="P1" s="92"/>
      <c r="Q1" s="92"/>
      <c r="R1" s="92"/>
      <c r="S1" s="92"/>
      <c r="T1" s="92"/>
      <c r="U1" s="92"/>
    </row>
    <row r="2" spans="1:21" s="113" customFormat="1" ht="22.2" x14ac:dyDescent="0.35">
      <c r="B2" s="223" t="s">
        <v>143</v>
      </c>
      <c r="C2" s="223"/>
      <c r="D2" s="223"/>
      <c r="E2" s="223"/>
      <c r="F2" s="223"/>
      <c r="G2" s="114"/>
      <c r="H2" s="115" t="s">
        <v>124</v>
      </c>
    </row>
    <row r="3" spans="1:21" s="31" customFormat="1" ht="14.4" thickBot="1" x14ac:dyDescent="0.35">
      <c r="B3" s="127" t="s">
        <v>118</v>
      </c>
      <c r="C3" s="84"/>
      <c r="D3" s="84"/>
      <c r="E3" s="84"/>
      <c r="F3" s="111"/>
      <c r="G3" s="90"/>
      <c r="H3" s="85"/>
      <c r="I3" s="85"/>
      <c r="J3" s="86"/>
      <c r="K3" s="87"/>
      <c r="L3" s="92"/>
      <c r="M3" s="92"/>
      <c r="N3" s="92"/>
      <c r="O3" s="92"/>
      <c r="P3" s="92"/>
      <c r="Q3" s="92"/>
      <c r="R3" s="92"/>
      <c r="S3" s="92"/>
      <c r="T3" s="92"/>
      <c r="U3" s="92"/>
    </row>
    <row r="4" spans="1:21" customFormat="1" ht="46.95" customHeight="1" thickBot="1" x14ac:dyDescent="0.25">
      <c r="A4" s="2"/>
      <c r="B4" s="104" t="s">
        <v>92</v>
      </c>
      <c r="C4" s="218">
        <f>+NOTICE!$D$12</f>
        <v>0</v>
      </c>
      <c r="D4" s="219"/>
      <c r="E4" s="220"/>
      <c r="F4" s="112"/>
      <c r="G4" s="209" t="s">
        <v>121</v>
      </c>
      <c r="H4" s="226"/>
      <c r="I4" s="215"/>
      <c r="J4" s="216"/>
      <c r="K4" s="217"/>
      <c r="L4" s="103"/>
      <c r="M4" s="103"/>
      <c r="N4" s="103"/>
      <c r="O4" s="103"/>
      <c r="P4" s="102"/>
      <c r="Q4" s="102"/>
      <c r="R4" s="102"/>
      <c r="S4" s="102"/>
      <c r="T4" s="102"/>
      <c r="U4" s="102"/>
    </row>
    <row r="5" spans="1:21" customFormat="1" ht="35.25" customHeight="1" thickBot="1" x14ac:dyDescent="0.25">
      <c r="A5" s="2"/>
      <c r="B5" s="104" t="s">
        <v>12</v>
      </c>
      <c r="C5" s="218">
        <f>+NOTICE!$D$13</f>
        <v>0</v>
      </c>
      <c r="D5" s="219"/>
      <c r="E5" s="220"/>
      <c r="F5" s="112"/>
      <c r="G5" s="209" t="s">
        <v>93</v>
      </c>
      <c r="H5" s="226"/>
      <c r="I5" s="221"/>
      <c r="J5" s="222"/>
      <c r="K5" s="112"/>
      <c r="L5" s="103"/>
      <c r="M5" s="103"/>
      <c r="N5" s="103"/>
      <c r="O5" s="103"/>
      <c r="P5" s="102"/>
      <c r="Q5" s="102"/>
      <c r="R5" s="102"/>
      <c r="S5" s="102"/>
      <c r="T5" s="102"/>
      <c r="U5" s="102"/>
    </row>
    <row r="6" spans="1:21" s="69" customFormat="1" x14ac:dyDescent="0.3">
      <c r="B6" s="74"/>
      <c r="C6" s="70"/>
      <c r="D6" s="70"/>
      <c r="E6" s="70"/>
      <c r="F6" s="70"/>
      <c r="G6" s="94"/>
      <c r="H6" s="71"/>
      <c r="I6" s="71"/>
      <c r="J6" s="74"/>
      <c r="K6" s="61"/>
      <c r="L6" s="98"/>
      <c r="M6" s="98"/>
      <c r="N6" s="98"/>
      <c r="O6" s="98"/>
      <c r="P6" s="98"/>
      <c r="Q6" s="98"/>
      <c r="R6" s="98"/>
      <c r="S6" s="98"/>
      <c r="T6" s="98"/>
      <c r="U6" s="98"/>
    </row>
    <row r="7" spans="1:21" s="69" customFormat="1" ht="14.4" thickBot="1" x14ac:dyDescent="0.35">
      <c r="B7" s="203"/>
      <c r="C7" s="70"/>
      <c r="D7" s="70"/>
      <c r="E7" s="70"/>
      <c r="F7" s="70"/>
      <c r="G7" s="94"/>
      <c r="H7" s="71"/>
      <c r="I7" s="71"/>
      <c r="J7" s="74"/>
      <c r="K7" s="61"/>
      <c r="L7" s="98"/>
      <c r="M7" s="98"/>
      <c r="N7" s="98"/>
      <c r="O7" s="98"/>
      <c r="P7" s="98"/>
      <c r="Q7" s="98"/>
      <c r="R7" s="98"/>
      <c r="S7" s="98"/>
      <c r="T7" s="98"/>
      <c r="U7" s="98"/>
    </row>
    <row r="8" spans="1:21" ht="19.95" customHeight="1" x14ac:dyDescent="0.3">
      <c r="B8" s="45" t="s">
        <v>15</v>
      </c>
      <c r="C8" s="46" t="s">
        <v>16</v>
      </c>
      <c r="D8" s="46" t="s">
        <v>17</v>
      </c>
      <c r="E8" s="46" t="s">
        <v>18</v>
      </c>
      <c r="F8" s="46" t="s">
        <v>19</v>
      </c>
      <c r="G8" s="46" t="s">
        <v>20</v>
      </c>
      <c r="H8" s="46" t="s">
        <v>21</v>
      </c>
      <c r="I8" s="46" t="s">
        <v>22</v>
      </c>
      <c r="J8" s="46" t="s">
        <v>72</v>
      </c>
      <c r="K8" s="46" t="s">
        <v>23</v>
      </c>
    </row>
    <row r="9" spans="1:21" ht="42" customHeight="1" x14ac:dyDescent="0.3">
      <c r="B9" s="79" t="s">
        <v>145</v>
      </c>
      <c r="C9" s="29" t="s">
        <v>73</v>
      </c>
      <c r="D9" s="29" t="s">
        <v>24</v>
      </c>
      <c r="E9" s="29" t="s">
        <v>74</v>
      </c>
      <c r="F9" s="29" t="s">
        <v>75</v>
      </c>
      <c r="G9" s="42"/>
      <c r="H9" s="47" t="str">
        <f>IF(ISBLANK(G9),"",IF(G9=1,2,IF(G9=2,1,IF(G9=3,1,0))))</f>
        <v/>
      </c>
      <c r="I9" s="40">
        <v>2</v>
      </c>
      <c r="J9" s="43"/>
      <c r="K9" s="77" t="str">
        <f>IF(G9="","",IF(G9=1,"","L’orientation des bâtiments est primordiale. Si celle-ci n’a pas été ou ne peut être optimisée lors de la construction, des éléments de ventilation devront être ajoutés pour faciliter la circulation de l’air."))</f>
        <v/>
      </c>
      <c r="M9" s="92">
        <v>1</v>
      </c>
    </row>
    <row r="10" spans="1:21" ht="42" customHeight="1" x14ac:dyDescent="0.3">
      <c r="B10" s="75" t="s">
        <v>25</v>
      </c>
      <c r="C10" s="29" t="s">
        <v>76</v>
      </c>
      <c r="D10" s="29" t="s">
        <v>77</v>
      </c>
      <c r="E10" s="54"/>
      <c r="F10" s="54"/>
      <c r="G10" s="42"/>
      <c r="H10" s="47" t="str">
        <f>IF(ISBLANK(G10),"",IF(G10=1,1,0))</f>
        <v/>
      </c>
      <c r="I10" s="40">
        <v>1</v>
      </c>
      <c r="J10" s="43"/>
      <c r="K10" s="77" t="str">
        <f>IF(G10="","",IF(G10=1,"","L’aménagement des abords, notamment par l’implantation d’un couvert végétal, permet de conserver la fraîcheur et de limiter l’accumulation de chaleur."))</f>
        <v/>
      </c>
      <c r="M10" s="92">
        <v>2</v>
      </c>
    </row>
    <row r="11" spans="1:21" ht="42" customHeight="1" x14ac:dyDescent="0.3">
      <c r="B11" s="75" t="s">
        <v>78</v>
      </c>
      <c r="C11" s="29" t="s">
        <v>26</v>
      </c>
      <c r="D11" s="29" t="s">
        <v>27</v>
      </c>
      <c r="E11" s="54"/>
      <c r="F11" s="54"/>
      <c r="G11" s="42"/>
      <c r="H11" s="47" t="str">
        <f>IF(ISBLANK(G11),"",IF(G11=1,1,0))</f>
        <v/>
      </c>
      <c r="I11" s="40">
        <v>1</v>
      </c>
      <c r="J11" s="43"/>
      <c r="K11" s="77" t="str">
        <f>IF(G11="","",IF(G11=1,"","Les obstacles situés à moins de 20 m des entrées et sorties d’air constituent un frein à l’optimisation de la circulation et du renouvellement de l’air. Il est donc fortement conseillé de les retirer."))</f>
        <v/>
      </c>
      <c r="M11" s="92">
        <v>3</v>
      </c>
    </row>
    <row r="12" spans="1:21" ht="42" customHeight="1" x14ac:dyDescent="0.3">
      <c r="B12" s="75" t="s">
        <v>149</v>
      </c>
      <c r="C12" s="29" t="s">
        <v>76</v>
      </c>
      <c r="D12" s="29" t="s">
        <v>77</v>
      </c>
      <c r="E12" s="54"/>
      <c r="F12" s="54"/>
      <c r="G12" s="42"/>
      <c r="H12" s="47" t="str">
        <f>IF(ISBLANK(G12),"",IF(G12=1,1,0))</f>
        <v/>
      </c>
      <c r="I12" s="40">
        <v>1</v>
      </c>
      <c r="J12" s="43"/>
      <c r="K12" s="77" t="str">
        <f>IF(ISBLANK(G12),"",(IF(G12=2,L12,"")))</f>
        <v/>
      </c>
      <c r="L12" s="92" t="s">
        <v>128</v>
      </c>
      <c r="M12" s="92">
        <v>4</v>
      </c>
    </row>
    <row r="13" spans="1:21" ht="42" customHeight="1" x14ac:dyDescent="0.3">
      <c r="B13" s="75" t="s">
        <v>28</v>
      </c>
      <c r="C13" s="29" t="s">
        <v>29</v>
      </c>
      <c r="D13" s="29" t="s">
        <v>30</v>
      </c>
      <c r="E13" s="54"/>
      <c r="F13" s="54"/>
      <c r="G13" s="42"/>
      <c r="H13" s="47" t="str">
        <f>IF(ISBLANK(G13),"",IF(G13=1,1,0))</f>
        <v/>
      </c>
      <c r="I13" s="40">
        <v>1</v>
      </c>
      <c r="J13" s="43"/>
      <c r="K13" s="77"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75" t="s">
        <v>31</v>
      </c>
      <c r="C14" s="29" t="s">
        <v>79</v>
      </c>
      <c r="D14" s="29" t="s">
        <v>80</v>
      </c>
      <c r="E14" s="29" t="s">
        <v>32</v>
      </c>
      <c r="F14" s="29" t="s">
        <v>33</v>
      </c>
      <c r="G14" s="42"/>
      <c r="H14" s="47" t="str">
        <f>IF(ISBLANK(G14),"",IF(G14=1,2,IF(G14=2,1,IF(G14=3,0.5,0))))</f>
        <v/>
      </c>
      <c r="I14" s="40">
        <v>2</v>
      </c>
      <c r="J14" s="43"/>
      <c r="K14" s="77"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75" t="s">
        <v>34</v>
      </c>
      <c r="C15" s="29" t="s">
        <v>35</v>
      </c>
      <c r="D15" s="29" t="s">
        <v>81</v>
      </c>
      <c r="E15" s="80" t="s">
        <v>82</v>
      </c>
      <c r="F15" s="30" t="s">
        <v>36</v>
      </c>
      <c r="G15" s="42"/>
      <c r="H15" s="47" t="str">
        <f>IF(ISBLANK(G15),"",IF(G15=1,2,IF(G15=2,1,IF(G15=3,0.5,0))))</f>
        <v/>
      </c>
      <c r="I15" s="40">
        <v>2</v>
      </c>
      <c r="J15" s="43"/>
      <c r="K15" s="77"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A16" s="92"/>
      <c r="B16" s="75" t="s">
        <v>37</v>
      </c>
      <c r="C16" s="29" t="s">
        <v>83</v>
      </c>
      <c r="D16" s="29" t="s">
        <v>38</v>
      </c>
      <c r="E16" s="29" t="s">
        <v>39</v>
      </c>
      <c r="F16" s="29" t="s">
        <v>40</v>
      </c>
      <c r="G16" s="42"/>
      <c r="H16" s="47" t="str">
        <f>IF(ISBLANK(G16),"",IF(G16=1,4,IF(G16=2,3,IF(G16=3,1,0))))</f>
        <v/>
      </c>
      <c r="I16" s="39">
        <v>4</v>
      </c>
      <c r="J16" s="42"/>
      <c r="K16" s="77" t="str">
        <f>IF(G16="","",IF(G16=1,"",L16))</f>
        <v/>
      </c>
      <c r="L16" s="92" t="s">
        <v>129</v>
      </c>
      <c r="M16" s="27"/>
      <c r="N16" s="27"/>
      <c r="O16" s="27"/>
      <c r="P16" s="27"/>
      <c r="Q16" s="27"/>
      <c r="R16" s="27"/>
      <c r="S16" s="27"/>
      <c r="T16" s="27"/>
      <c r="U16" s="27"/>
    </row>
    <row r="17" spans="1:21" ht="42" customHeight="1" x14ac:dyDescent="0.3">
      <c r="B17" s="75" t="s">
        <v>150</v>
      </c>
      <c r="C17" s="29" t="s">
        <v>41</v>
      </c>
      <c r="D17" s="29" t="s">
        <v>42</v>
      </c>
      <c r="E17" s="54"/>
      <c r="F17" s="54"/>
      <c r="G17" s="93"/>
      <c r="H17" s="47" t="str">
        <f>IF(ISBLANK(G17),"",IF(G17=1,1,0))</f>
        <v/>
      </c>
      <c r="I17" s="39">
        <v>1</v>
      </c>
      <c r="J17" s="43"/>
      <c r="K17" s="77" t="str">
        <f>IF(G17="","",IF(G17=1,"","Afin de protéger les animaux et d’assurer une bonne isolation thermique, les jupes de couleur foncée doivent être isolées"))</f>
        <v/>
      </c>
    </row>
    <row r="18" spans="1:21" ht="42" customHeight="1" x14ac:dyDescent="0.3">
      <c r="B18" s="75" t="s">
        <v>43</v>
      </c>
      <c r="C18" s="29" t="s">
        <v>26</v>
      </c>
      <c r="D18" s="29" t="s">
        <v>27</v>
      </c>
      <c r="E18" s="54"/>
      <c r="F18" s="54"/>
      <c r="G18" s="42"/>
      <c r="H18" s="47" t="str">
        <f>IF(ISBLANK(G18),"",IF(G18=1,1,0))</f>
        <v/>
      </c>
      <c r="I18" s="39">
        <v>1</v>
      </c>
      <c r="J18" s="43"/>
      <c r="K18" s="77" t="str">
        <f>IF(G18="","",IF(G18=1,"","Le rayonnement direct sur les ouvertures du bâtiment entraîne une augmentation de la température intérieure. Il est donc nécessaire de veiller à le limiter, notamment grâce à un toit à large débord, des obturateurs ou des aménagements paysagers"))</f>
        <v/>
      </c>
    </row>
    <row r="19" spans="1:21" ht="42" customHeight="1" x14ac:dyDescent="0.3">
      <c r="B19" s="75" t="s">
        <v>44</v>
      </c>
      <c r="C19" s="29" t="s">
        <v>84</v>
      </c>
      <c r="D19" s="29" t="s">
        <v>45</v>
      </c>
      <c r="E19" s="54"/>
      <c r="F19" s="54"/>
      <c r="G19" s="42"/>
      <c r="H19" s="47" t="str">
        <f>IF(ISBLANK(G19),"",IF(G19=1,1,0))</f>
        <v/>
      </c>
      <c r="I19" s="39">
        <v>1</v>
      </c>
      <c r="J19" s="43"/>
      <c r="K19" s="77" t="str">
        <f>IF(G19="","",IF(G19=1,"","L’isolation par le sol, réalisée par bétonnage, permet d’assurer une protection thermique et hydrique pour les animaux. La dalle doit être isolée avec un film afin d’éviter toute remontée capillaire."))</f>
        <v/>
      </c>
    </row>
    <row r="20" spans="1:21" ht="15" customHeight="1" thickBot="1" x14ac:dyDescent="0.35">
      <c r="B20" s="81" t="s">
        <v>146</v>
      </c>
      <c r="C20" s="29"/>
      <c r="D20" s="29"/>
      <c r="E20" s="54"/>
      <c r="F20" s="54"/>
      <c r="G20" s="40"/>
      <c r="H20" s="39"/>
      <c r="I20" s="39"/>
      <c r="J20" s="33"/>
      <c r="K20" s="77"/>
    </row>
    <row r="21" spans="1:21" s="31" customFormat="1" ht="18" customHeight="1" thickBot="1" x14ac:dyDescent="0.35">
      <c r="B21" s="64"/>
      <c r="C21" s="65"/>
      <c r="D21" s="65"/>
      <c r="E21" s="65"/>
      <c r="F21" s="65"/>
      <c r="G21" s="65" t="s">
        <v>21</v>
      </c>
      <c r="H21" s="76">
        <f>IF(COUNTA(G9:G19)=0,0,SUM(H9:H19)+IF(AND(ISBLANK(G17),COUNTBLANK(G9:G19)=1), 1, 0))</f>
        <v>0</v>
      </c>
      <c r="I21" s="65">
        <f>SUM(I9:I19)</f>
        <v>17</v>
      </c>
      <c r="J21" s="65"/>
      <c r="K21" s="65"/>
      <c r="L21" s="92"/>
      <c r="M21" s="92"/>
      <c r="N21" s="92"/>
      <c r="O21" s="92"/>
      <c r="P21" s="92"/>
      <c r="Q21" s="92"/>
      <c r="R21" s="92"/>
      <c r="S21" s="92"/>
      <c r="T21" s="92"/>
      <c r="U21" s="92"/>
    </row>
    <row r="22" spans="1:21" s="69" customFormat="1" ht="15" customHeight="1" thickBot="1" x14ac:dyDescent="0.35">
      <c r="B22" s="74"/>
      <c r="C22" s="70"/>
      <c r="D22" s="70"/>
      <c r="E22" s="70"/>
      <c r="F22" s="70"/>
      <c r="G22" s="95"/>
      <c r="H22" s="60"/>
      <c r="I22" s="60"/>
      <c r="J22" s="73"/>
      <c r="K22" s="61"/>
      <c r="L22" s="98"/>
      <c r="M22" s="98"/>
      <c r="N22" s="98"/>
      <c r="O22" s="98"/>
      <c r="P22" s="98"/>
      <c r="Q22" s="98"/>
      <c r="R22" s="98"/>
      <c r="S22" s="98"/>
      <c r="T22" s="98"/>
      <c r="U22" s="98"/>
    </row>
    <row r="23" spans="1:21" s="32" customFormat="1" ht="19.95" customHeight="1" x14ac:dyDescent="0.2">
      <c r="A23" s="36"/>
      <c r="B23" s="45" t="s">
        <v>46</v>
      </c>
      <c r="C23" s="46" t="s">
        <v>16</v>
      </c>
      <c r="D23" s="46" t="s">
        <v>17</v>
      </c>
      <c r="E23" s="46" t="s">
        <v>18</v>
      </c>
      <c r="F23" s="46" t="s">
        <v>19</v>
      </c>
      <c r="G23" s="46" t="s">
        <v>20</v>
      </c>
      <c r="H23" s="46" t="s">
        <v>21</v>
      </c>
      <c r="I23" s="46" t="s">
        <v>22</v>
      </c>
      <c r="J23" s="45"/>
      <c r="K23" s="45"/>
      <c r="L23" s="99"/>
      <c r="M23" s="99"/>
      <c r="N23" s="99"/>
      <c r="O23" s="99"/>
      <c r="P23" s="99"/>
      <c r="Q23" s="99"/>
      <c r="R23" s="99"/>
      <c r="S23" s="99"/>
      <c r="T23" s="99"/>
      <c r="U23" s="99"/>
    </row>
    <row r="24" spans="1:21" s="32" customFormat="1" ht="42" customHeight="1" x14ac:dyDescent="0.3">
      <c r="A24" s="36"/>
      <c r="B24" s="75" t="s">
        <v>47</v>
      </c>
      <c r="C24" s="29" t="s">
        <v>48</v>
      </c>
      <c r="D24" s="29" t="s">
        <v>49</v>
      </c>
      <c r="E24" s="29" t="s">
        <v>50</v>
      </c>
      <c r="F24" s="29" t="s">
        <v>51</v>
      </c>
      <c r="G24" s="42"/>
      <c r="H24" s="47" t="str">
        <f>IF(ISBLANK(G24),"",IF(G24=1,6,IF(G24=2,5,IF(G24=3,4,0))))</f>
        <v/>
      </c>
      <c r="I24" s="39">
        <v>6</v>
      </c>
      <c r="J24" s="43"/>
      <c r="K24" s="77" t="str">
        <f>IF(OR(G24=3,G24=4),L24,"")</f>
        <v/>
      </c>
      <c r="L24" s="92" t="s">
        <v>130</v>
      </c>
      <c r="M24" s="99"/>
      <c r="N24" s="99"/>
      <c r="O24" s="99"/>
      <c r="P24" s="99"/>
      <c r="Q24" s="99"/>
      <c r="R24" s="99"/>
      <c r="S24" s="99"/>
      <c r="T24" s="99"/>
      <c r="U24" s="99"/>
    </row>
    <row r="25" spans="1:21" s="32" customFormat="1" ht="42" customHeight="1" x14ac:dyDescent="0.2">
      <c r="A25" s="36"/>
      <c r="B25" s="204" t="s">
        <v>147</v>
      </c>
      <c r="C25" s="34" t="s">
        <v>94</v>
      </c>
      <c r="D25" s="34" t="s">
        <v>95</v>
      </c>
      <c r="E25" s="55"/>
      <c r="F25" s="55"/>
      <c r="G25" s="42"/>
      <c r="H25" s="48" t="str">
        <f>IF(ISBLANK(G25),"Score à remplir obligatoirement",IF(G25=1,4,0))</f>
        <v>Score à remplir obligatoirement</v>
      </c>
      <c r="I25" s="41">
        <v>4</v>
      </c>
      <c r="J25" s="43"/>
      <c r="K25" s="78" t="str">
        <f>IF(G25=2,"Pour être éligible au PME, il est rappelé qu’une ventilation minimale de 125 m³/h/m² doit être respectée, qu’elle soit existante ou neuve.","")</f>
        <v/>
      </c>
      <c r="L25" s="99"/>
      <c r="M25" s="99"/>
      <c r="N25" s="99"/>
      <c r="O25" s="99"/>
      <c r="P25" s="99"/>
      <c r="Q25" s="99"/>
      <c r="R25" s="99"/>
      <c r="S25" s="99"/>
      <c r="T25" s="99"/>
      <c r="U25" s="99"/>
    </row>
    <row r="26" spans="1:21" s="32" customFormat="1" ht="42" customHeight="1" thickBot="1" x14ac:dyDescent="0.25">
      <c r="A26" s="36"/>
      <c r="B26" s="204" t="s">
        <v>134</v>
      </c>
      <c r="C26" s="34" t="s">
        <v>126</v>
      </c>
      <c r="D26" s="34" t="s">
        <v>127</v>
      </c>
      <c r="E26" s="188" t="s">
        <v>125</v>
      </c>
      <c r="F26" s="55"/>
      <c r="G26" s="42"/>
      <c r="H26" s="48" t="str">
        <f>IF(ISBLANK(G26),"Score à remplir obligatoirement",IF(G26=1,4,IF(G26=3,2,0)))</f>
        <v>Score à remplir obligatoirement</v>
      </c>
      <c r="I26" s="41">
        <v>4</v>
      </c>
      <c r="J26" s="43"/>
      <c r="K26" s="78" t="str">
        <f>IF(OR(G26=2,G26=3),L26,"")</f>
        <v/>
      </c>
      <c r="L26" s="99" t="s">
        <v>131</v>
      </c>
      <c r="M26" s="99"/>
      <c r="N26" s="99"/>
      <c r="O26" s="99"/>
      <c r="P26" s="99"/>
      <c r="Q26" s="99"/>
      <c r="R26" s="99"/>
      <c r="S26" s="99"/>
      <c r="T26" s="99"/>
      <c r="U26" s="99"/>
    </row>
    <row r="27" spans="1:21" s="31" customFormat="1" ht="18" customHeight="1" thickBot="1" x14ac:dyDescent="0.35">
      <c r="B27" s="64"/>
      <c r="C27" s="65"/>
      <c r="D27" s="65"/>
      <c r="E27" s="65"/>
      <c r="F27" s="65"/>
      <c r="G27" s="65" t="s">
        <v>21</v>
      </c>
      <c r="H27" s="76">
        <f>SUM(H24:H26)</f>
        <v>0</v>
      </c>
      <c r="I27" s="65">
        <f>SUM(I24:I26)</f>
        <v>14</v>
      </c>
      <c r="J27" s="64"/>
      <c r="K27" s="64"/>
      <c r="L27" s="92"/>
      <c r="M27" s="92"/>
      <c r="N27" s="92"/>
      <c r="O27" s="92"/>
      <c r="P27" s="92"/>
      <c r="Q27" s="92"/>
      <c r="R27" s="92"/>
      <c r="S27" s="92"/>
      <c r="T27" s="92"/>
      <c r="U27" s="92"/>
    </row>
    <row r="28" spans="1:21" s="69" customFormat="1" ht="15" customHeight="1" thickBot="1" x14ac:dyDescent="0.35">
      <c r="B28" s="74"/>
      <c r="C28" s="70"/>
      <c r="D28" s="70"/>
      <c r="E28" s="70"/>
      <c r="F28" s="70"/>
      <c r="G28" s="94"/>
      <c r="H28" s="71"/>
      <c r="I28" s="71"/>
      <c r="J28" s="72"/>
      <c r="K28" s="61"/>
      <c r="L28" s="98"/>
      <c r="M28" s="98"/>
      <c r="N28" s="98"/>
      <c r="O28" s="98"/>
      <c r="P28" s="98"/>
      <c r="Q28" s="98"/>
      <c r="R28" s="98"/>
      <c r="S28" s="98"/>
      <c r="T28" s="98"/>
      <c r="U28" s="98"/>
    </row>
    <row r="29" spans="1:21" s="32" customFormat="1" ht="19.95" customHeight="1" x14ac:dyDescent="0.2">
      <c r="A29" s="36"/>
      <c r="B29" s="45" t="s">
        <v>52</v>
      </c>
      <c r="C29" s="46" t="s">
        <v>16</v>
      </c>
      <c r="D29" s="46" t="s">
        <v>17</v>
      </c>
      <c r="E29" s="46"/>
      <c r="F29" s="46"/>
      <c r="G29" s="46" t="s">
        <v>20</v>
      </c>
      <c r="H29" s="46" t="s">
        <v>21</v>
      </c>
      <c r="I29" s="46" t="s">
        <v>22</v>
      </c>
      <c r="J29" s="45"/>
      <c r="K29" s="45"/>
      <c r="L29" s="99"/>
      <c r="M29" s="99"/>
      <c r="N29" s="99"/>
      <c r="O29" s="99"/>
      <c r="P29" s="99"/>
      <c r="Q29" s="99"/>
      <c r="R29" s="99"/>
      <c r="S29" s="99"/>
      <c r="T29" s="99"/>
      <c r="U29" s="99"/>
    </row>
    <row r="30" spans="1:21" s="32" customFormat="1" ht="42" customHeight="1" x14ac:dyDescent="0.2">
      <c r="A30" s="36"/>
      <c r="B30" s="75" t="s">
        <v>154</v>
      </c>
      <c r="C30" s="29" t="s">
        <v>76</v>
      </c>
      <c r="D30" s="29" t="s">
        <v>77</v>
      </c>
      <c r="E30" s="54"/>
      <c r="F30" s="54"/>
      <c r="G30" s="42"/>
      <c r="H30" s="47" t="str">
        <f>IF(ISBLANK(G30),"",IF(G30=1,2,0))</f>
        <v/>
      </c>
      <c r="I30" s="39">
        <v>2</v>
      </c>
      <c r="J30" s="43"/>
      <c r="K30" s="63" t="str">
        <f>IF(G30="","",IF(G30=1,"","Les installations de gestion de l’ambiance doivent être entretenues annuellement afin de garantir un fonctionnement optimal."))</f>
        <v/>
      </c>
      <c r="L30" s="99"/>
      <c r="M30" s="99"/>
      <c r="N30" s="99"/>
      <c r="O30" s="99"/>
      <c r="P30" s="99"/>
      <c r="Q30" s="99"/>
      <c r="R30" s="99"/>
      <c r="S30" s="99"/>
      <c r="T30" s="99"/>
      <c r="U30" s="99"/>
    </row>
    <row r="31" spans="1:21" s="32" customFormat="1" ht="42" customHeight="1" x14ac:dyDescent="0.2">
      <c r="A31" s="36"/>
      <c r="B31" s="62" t="s">
        <v>54</v>
      </c>
      <c r="C31" s="29" t="s">
        <v>76</v>
      </c>
      <c r="D31" s="29" t="s">
        <v>77</v>
      </c>
      <c r="E31" s="54"/>
      <c r="F31" s="54"/>
      <c r="G31" s="42"/>
      <c r="H31" s="47" t="str">
        <f>IF(ISBLANK(G31),"",IF(G31=1,2,0))</f>
        <v/>
      </c>
      <c r="I31" s="39">
        <v>2</v>
      </c>
      <c r="J31" s="43"/>
      <c r="K31" s="63" t="str">
        <f>IF(G31="","",IF(G31=1,"","Toutes les installations doivent être nettoyées et vérifiées en fin de bande (turbines, courroies, groupe électrogène…), afin de permettre leur réparation/changement avant l’entrée de nouveaux animaux. "))</f>
        <v/>
      </c>
      <c r="L31" s="99"/>
      <c r="M31" s="99"/>
      <c r="N31" s="99"/>
      <c r="O31" s="99"/>
      <c r="P31" s="99"/>
      <c r="Q31" s="99"/>
      <c r="R31" s="99"/>
      <c r="S31" s="99"/>
      <c r="T31" s="99"/>
      <c r="U31" s="99"/>
    </row>
    <row r="32" spans="1:21" s="32" customFormat="1" ht="42" customHeight="1" x14ac:dyDescent="0.2">
      <c r="A32" s="36"/>
      <c r="B32" s="62" t="s">
        <v>55</v>
      </c>
      <c r="C32" s="29" t="s">
        <v>41</v>
      </c>
      <c r="D32" s="29" t="s">
        <v>42</v>
      </c>
      <c r="E32" s="54"/>
      <c r="F32" s="54"/>
      <c r="G32" s="93"/>
      <c r="H32" s="47" t="str">
        <f>IF(ISBLANK(G32),"",IF(G32=1,1,0))</f>
        <v/>
      </c>
      <c r="I32" s="39">
        <v>1</v>
      </c>
      <c r="J32" s="43"/>
      <c r="K32" s="63" t="str">
        <f>IF(G32="","",IF(G32=1,"","L’installation électrique doit être conforme à la norme NF C 15-100, relative aux locaux humides présentant des risques d’incendie. Chaque groupe de ventilation doit être protégé par au moins un disjoncteur différentiel."))</f>
        <v/>
      </c>
      <c r="L32" s="99"/>
      <c r="M32" s="99"/>
      <c r="N32" s="99"/>
      <c r="O32" s="99"/>
      <c r="P32" s="99"/>
      <c r="Q32" s="99"/>
      <c r="R32" s="99"/>
      <c r="S32" s="99"/>
      <c r="T32" s="99"/>
      <c r="U32" s="99"/>
    </row>
    <row r="33" spans="1:23" s="32" customFormat="1" ht="42" customHeight="1" thickBot="1" x14ac:dyDescent="0.25">
      <c r="A33" s="36"/>
      <c r="B33" s="62" t="s">
        <v>56</v>
      </c>
      <c r="C33" s="29" t="s">
        <v>27</v>
      </c>
      <c r="D33" s="29" t="s">
        <v>42</v>
      </c>
      <c r="E33" s="54"/>
      <c r="F33" s="54"/>
      <c r="G33" s="42"/>
      <c r="H33" s="47" t="str">
        <f>IF(ISBLANK(G33),"",IF(G33=1,1,0))</f>
        <v/>
      </c>
      <c r="I33" s="39">
        <v>1</v>
      </c>
      <c r="J33" s="43"/>
      <c r="K33" s="63" t="str">
        <f>IF(G33="","",IF(G33=1,"","Afin de garantir un dépannage immédiat, il est indispensable de disposer d’un stock de pièces détachées."))</f>
        <v/>
      </c>
      <c r="L33" s="99"/>
      <c r="M33" s="99"/>
      <c r="N33" s="99"/>
      <c r="O33" s="99"/>
      <c r="P33" s="99"/>
      <c r="Q33" s="99"/>
      <c r="R33" s="99"/>
      <c r="S33" s="99"/>
      <c r="T33" s="99"/>
      <c r="U33" s="99"/>
    </row>
    <row r="34" spans="1:23" s="35" customFormat="1" ht="18" customHeight="1" thickBot="1" x14ac:dyDescent="0.25">
      <c r="A34" s="36"/>
      <c r="B34" s="64"/>
      <c r="C34" s="65"/>
      <c r="D34" s="65"/>
      <c r="E34" s="65"/>
      <c r="F34" s="65"/>
      <c r="G34" s="65" t="s">
        <v>57</v>
      </c>
      <c r="H34" s="76">
        <f>IF(COUNTA(G30:G33)=0,0,SUM(H30:H33)+IF(AND(ISBLANK(G32),COUNTBLANK(G30:G33)=1), 1, 0))</f>
        <v>0</v>
      </c>
      <c r="I34" s="65">
        <f>SUM(I30:I33)</f>
        <v>6</v>
      </c>
      <c r="J34" s="64"/>
      <c r="K34" s="64"/>
      <c r="L34" s="99"/>
      <c r="M34" s="99"/>
      <c r="N34" s="99"/>
      <c r="O34" s="99"/>
      <c r="P34" s="99"/>
      <c r="Q34" s="99"/>
      <c r="R34" s="99"/>
      <c r="S34" s="99"/>
      <c r="T34" s="99"/>
      <c r="U34" s="99"/>
    </row>
    <row r="35" spans="1:23" s="57" customFormat="1" ht="15" customHeight="1" thickBot="1" x14ac:dyDescent="0.25">
      <c r="B35" s="125"/>
      <c r="C35" s="58"/>
      <c r="D35" s="58"/>
      <c r="E35" s="58"/>
      <c r="F35" s="58"/>
      <c r="G35" s="95"/>
      <c r="H35" s="60"/>
      <c r="I35" s="60"/>
      <c r="J35" s="59"/>
      <c r="K35" s="61"/>
      <c r="L35" s="100"/>
      <c r="M35" s="100"/>
      <c r="N35" s="100"/>
      <c r="O35" s="100"/>
      <c r="P35" s="100"/>
      <c r="Q35" s="100"/>
      <c r="R35" s="100"/>
      <c r="S35" s="100"/>
      <c r="T35" s="100"/>
      <c r="U35" s="100"/>
    </row>
    <row r="36" spans="1:23" s="32" customFormat="1" ht="19.95" customHeight="1" x14ac:dyDescent="0.2">
      <c r="A36" s="36"/>
      <c r="B36" s="45" t="s">
        <v>58</v>
      </c>
      <c r="C36" s="46"/>
      <c r="D36" s="46"/>
      <c r="E36" s="46"/>
      <c r="F36" s="46"/>
      <c r="G36" s="46"/>
      <c r="H36" s="46"/>
      <c r="I36" s="46"/>
      <c r="J36" s="45"/>
      <c r="K36" s="45"/>
      <c r="L36" s="99"/>
      <c r="M36" s="99"/>
      <c r="N36" s="99"/>
      <c r="O36" s="99"/>
      <c r="P36" s="99"/>
      <c r="Q36" s="99"/>
      <c r="R36" s="99"/>
      <c r="S36" s="99"/>
      <c r="T36" s="99"/>
      <c r="U36" s="99"/>
    </row>
    <row r="37" spans="1:23" s="32" customFormat="1" ht="42" customHeight="1" x14ac:dyDescent="0.2">
      <c r="A37" s="36"/>
      <c r="B37" s="62" t="s">
        <v>151</v>
      </c>
      <c r="C37" s="29" t="s">
        <v>76</v>
      </c>
      <c r="D37" s="29" t="s">
        <v>77</v>
      </c>
      <c r="E37" s="54"/>
      <c r="F37" s="54"/>
      <c r="G37" s="42"/>
      <c r="H37" s="47" t="str">
        <f>IF(ISBLANK(G37),"",IF(G37=1,2,0))</f>
        <v/>
      </c>
      <c r="I37" s="39">
        <v>2</v>
      </c>
      <c r="J37" s="43"/>
      <c r="K37" s="63" t="str">
        <f>IF(G37=2,"Il est recommandé d’entretenir et de vérifier régulièrement le système électrique de secours (génératrice ou groupe électrogène) afin de garantir la ventilation des animaux en cas de coupure de courant liée aux aléas climatiques.","")</f>
        <v/>
      </c>
      <c r="L37" s="99"/>
      <c r="M37" s="99"/>
      <c r="N37" s="99"/>
      <c r="O37" s="99"/>
      <c r="P37" s="99"/>
      <c r="Q37" s="99"/>
      <c r="R37" s="99"/>
      <c r="S37" s="99"/>
      <c r="T37" s="99"/>
      <c r="U37" s="99"/>
    </row>
    <row r="38" spans="1:23" s="32" customFormat="1" ht="42" customHeight="1" x14ac:dyDescent="0.2">
      <c r="A38" s="36"/>
      <c r="B38" s="62" t="s">
        <v>108</v>
      </c>
      <c r="C38" s="29" t="s">
        <v>76</v>
      </c>
      <c r="D38" s="29" t="s">
        <v>77</v>
      </c>
      <c r="E38" s="54"/>
      <c r="F38" s="54"/>
      <c r="G38" s="42"/>
      <c r="H38" s="47" t="str">
        <f>IF(ISBLANK(G38),"",IF(G38=1,2,0))</f>
        <v/>
      </c>
      <c r="I38" s="39">
        <v>2</v>
      </c>
      <c r="J38" s="43"/>
      <c r="K38" s="63" t="str">
        <f>IF(G38=2,L38,"")</f>
        <v/>
      </c>
      <c r="L38" s="99" t="s">
        <v>132</v>
      </c>
      <c r="M38" s="99"/>
      <c r="N38" s="99"/>
      <c r="O38" s="99"/>
      <c r="P38" s="99"/>
      <c r="Q38" s="99"/>
      <c r="R38" s="99"/>
      <c r="S38" s="99"/>
      <c r="T38" s="99"/>
      <c r="U38" s="99"/>
    </row>
    <row r="39" spans="1:23" s="32" customFormat="1" ht="42" customHeight="1" thickBot="1" x14ac:dyDescent="0.25">
      <c r="A39" s="36"/>
      <c r="B39" s="62" t="s">
        <v>106</v>
      </c>
      <c r="C39" s="29" t="s">
        <v>76</v>
      </c>
      <c r="D39" s="29" t="s">
        <v>77</v>
      </c>
      <c r="E39" s="54"/>
      <c r="F39" s="54"/>
      <c r="G39" s="42"/>
      <c r="H39" s="47" t="str">
        <f>IF(ISBLANK(G39),"",IF(G39=1,2,0))</f>
        <v/>
      </c>
      <c r="I39" s="39">
        <v>2</v>
      </c>
      <c r="J39" s="43"/>
      <c r="K39" s="63" t="str">
        <f>IF(G39=2,L39,"")</f>
        <v/>
      </c>
      <c r="L39" s="99" t="s">
        <v>133</v>
      </c>
      <c r="M39" s="99"/>
      <c r="N39" s="99"/>
      <c r="O39" s="99"/>
      <c r="P39" s="99"/>
      <c r="Q39" s="99"/>
      <c r="R39" s="99"/>
      <c r="S39" s="99"/>
      <c r="T39" s="99"/>
      <c r="U39" s="99"/>
    </row>
    <row r="40" spans="1:23" s="35" customFormat="1" ht="18" customHeight="1" thickBot="1" x14ac:dyDescent="0.25">
      <c r="A40" s="36"/>
      <c r="B40" s="64"/>
      <c r="C40" s="65"/>
      <c r="D40" s="65"/>
      <c r="E40" s="65"/>
      <c r="F40" s="65"/>
      <c r="G40" s="66" t="s">
        <v>57</v>
      </c>
      <c r="H40" s="67">
        <f>SUM(H37:H39)</f>
        <v>0</v>
      </c>
      <c r="I40" s="68">
        <f>SUM(I37:I39)</f>
        <v>6</v>
      </c>
      <c r="J40" s="64"/>
      <c r="K40" s="64"/>
      <c r="L40" s="99"/>
      <c r="M40" s="99"/>
      <c r="N40" s="99"/>
      <c r="O40" s="99"/>
      <c r="P40" s="99"/>
      <c r="Q40" s="99"/>
      <c r="R40" s="99"/>
      <c r="S40" s="99"/>
      <c r="T40" s="99"/>
      <c r="U40" s="99"/>
    </row>
    <row r="41" spans="1:23" ht="40.200000000000003" customHeight="1" thickBot="1" x14ac:dyDescent="0.35">
      <c r="B41" s="86"/>
      <c r="C41" s="89"/>
      <c r="D41" s="89"/>
      <c r="E41" s="89"/>
      <c r="F41" s="96" t="s">
        <v>59</v>
      </c>
      <c r="G41" s="97"/>
      <c r="H41" s="82">
        <f>H21+H27+H34+H40</f>
        <v>0</v>
      </c>
      <c r="I41" s="83">
        <f>I21+I27+I34+I40</f>
        <v>43</v>
      </c>
      <c r="J41" s="59"/>
      <c r="K41" s="87"/>
    </row>
    <row r="42" spans="1:23" x14ac:dyDescent="0.3">
      <c r="C42" s="121"/>
      <c r="D42" s="122"/>
      <c r="E42" s="111"/>
      <c r="F42" s="111"/>
      <c r="G42" s="91"/>
      <c r="H42" s="88"/>
      <c r="I42" s="85"/>
      <c r="J42" s="86"/>
      <c r="K42" s="87"/>
      <c r="W42" s="28"/>
    </row>
    <row r="43" spans="1:23" ht="18" x14ac:dyDescent="0.35">
      <c r="B43" s="205"/>
      <c r="C43" s="224" t="s">
        <v>67</v>
      </c>
      <c r="D43" s="225"/>
      <c r="E43" s="182"/>
      <c r="F43" s="119"/>
      <c r="G43" s="141"/>
      <c r="H43" s="108"/>
      <c r="I43" s="119" t="s">
        <v>67</v>
      </c>
      <c r="J43" s="119" t="s">
        <v>122</v>
      </c>
      <c r="K43" s="119" t="s">
        <v>116</v>
      </c>
      <c r="L43" s="119" t="s">
        <v>109</v>
      </c>
      <c r="W43" s="28"/>
    </row>
    <row r="44" spans="1:23" ht="18" x14ac:dyDescent="0.35">
      <c r="B44" s="205" t="s">
        <v>68</v>
      </c>
      <c r="C44" s="140" t="str">
        <f>$I44</f>
        <v/>
      </c>
      <c r="D44" s="137" t="s">
        <v>105</v>
      </c>
      <c r="E44" s="118" t="str">
        <f>IF(C44&gt;7,"CORRECT",IF(AND(C44&gt;4,C44&lt;=7),"MOYEN",IF(AND(C44&gt;=0,C44&lt;=4),"INSUFFISANT")))</f>
        <v>CORRECT</v>
      </c>
      <c r="F44" s="118"/>
      <c r="G44" s="141"/>
      <c r="H44" s="118" t="s">
        <v>68</v>
      </c>
      <c r="I44" s="120" t="str">
        <f>IF(G19="","",(H21*10)/I21)</f>
        <v/>
      </c>
      <c r="J44" s="118">
        <v>10</v>
      </c>
      <c r="K44" s="118">
        <v>7</v>
      </c>
      <c r="L44" s="118">
        <v>4</v>
      </c>
      <c r="O44" s="31"/>
      <c r="W44" s="28"/>
    </row>
    <row r="45" spans="1:23" ht="18" x14ac:dyDescent="0.35">
      <c r="B45" s="205" t="s">
        <v>69</v>
      </c>
      <c r="C45" s="140" t="str">
        <f>$I45</f>
        <v/>
      </c>
      <c r="D45" s="137" t="s">
        <v>105</v>
      </c>
      <c r="E45" s="118" t="str">
        <f>IF(C45&gt;7,"CORRECT",IF(AND(C45&gt;4,C45&lt;=7),"MOYEN",IF(AND(C45&gt;=0,C45&lt;=4),"INSUFFISANT")))</f>
        <v>CORRECT</v>
      </c>
      <c r="F45" s="118"/>
      <c r="G45" s="141"/>
      <c r="H45" s="118" t="s">
        <v>69</v>
      </c>
      <c r="I45" s="120" t="str">
        <f>IF(OR(G25=2,G26=2),"INELIGIBLE",IF(G24="","",H27*10/I27))</f>
        <v/>
      </c>
      <c r="J45" s="118">
        <v>10</v>
      </c>
      <c r="K45" s="118">
        <v>7</v>
      </c>
      <c r="L45" s="118">
        <v>4</v>
      </c>
      <c r="N45" s="98"/>
      <c r="O45" s="69"/>
      <c r="P45" s="98"/>
      <c r="Q45" s="98"/>
      <c r="W45" s="28"/>
    </row>
    <row r="46" spans="1:23" ht="18" x14ac:dyDescent="0.35">
      <c r="B46" s="205" t="s">
        <v>70</v>
      </c>
      <c r="C46" s="140" t="str">
        <f>$I46</f>
        <v/>
      </c>
      <c r="D46" s="138" t="s">
        <v>105</v>
      </c>
      <c r="E46" s="118" t="str">
        <f>IF(C46&gt;7,"CORRECT",IF(AND(C46&gt;4,C46&lt;=7),"MOYEN",IF(AND(C46&gt;=0,C46&lt;=4),"INSUFFISANT")))</f>
        <v>CORRECT</v>
      </c>
      <c r="F46" s="118"/>
      <c r="G46" s="141"/>
      <c r="H46" s="118" t="s">
        <v>70</v>
      </c>
      <c r="I46" s="120" t="str">
        <f>IF(G33=0,"",H34*10/I34)</f>
        <v/>
      </c>
      <c r="J46" s="118">
        <v>10</v>
      </c>
      <c r="K46" s="118">
        <v>7</v>
      </c>
      <c r="L46" s="118">
        <v>4</v>
      </c>
      <c r="N46" s="98"/>
      <c r="O46" s="69"/>
      <c r="P46" s="117"/>
      <c r="Q46" s="117"/>
      <c r="R46" s="101"/>
      <c r="S46" s="101"/>
      <c r="W46" s="28"/>
    </row>
    <row r="47" spans="1:23" ht="18" x14ac:dyDescent="0.35">
      <c r="B47" s="205" t="s">
        <v>71</v>
      </c>
      <c r="C47" s="140" t="str">
        <f>$I47</f>
        <v/>
      </c>
      <c r="D47" s="139" t="s">
        <v>105</v>
      </c>
      <c r="E47" s="118" t="str">
        <f>IF(C47&gt;7,"CORRECT",IF(AND(C47&gt;4,C47&lt;=7),"MOYEN",IF(AND(C47&gt;=0,C47&lt;=4),"INSUFFISANT")))</f>
        <v>CORRECT</v>
      </c>
      <c r="F47" s="118"/>
      <c r="G47" s="107"/>
      <c r="H47" s="118" t="s">
        <v>71</v>
      </c>
      <c r="I47" s="120" t="str">
        <f>IF(G39=0,"",H40*10/I40)</f>
        <v/>
      </c>
      <c r="J47" s="118">
        <v>10</v>
      </c>
      <c r="K47" s="118">
        <v>7</v>
      </c>
      <c r="L47" s="118">
        <v>4</v>
      </c>
      <c r="O47" s="31"/>
      <c r="P47" s="31"/>
      <c r="Q47" s="98"/>
    </row>
    <row r="48" spans="1:23" x14ac:dyDescent="0.3">
      <c r="B48" s="84"/>
      <c r="C48" s="84"/>
      <c r="D48" s="84"/>
      <c r="E48" s="101"/>
      <c r="F48" s="101"/>
      <c r="G48" s="107"/>
      <c r="H48" s="108"/>
      <c r="I48" s="108"/>
      <c r="J48" s="109"/>
      <c r="K48" s="116"/>
      <c r="O48" s="31"/>
      <c r="P48" s="31"/>
      <c r="Q48" s="98"/>
    </row>
    <row r="49" spans="2:17" x14ac:dyDescent="0.3">
      <c r="B49" s="84"/>
      <c r="C49" s="84"/>
      <c r="D49" s="84"/>
      <c r="E49" s="101"/>
      <c r="F49" s="101"/>
      <c r="G49" s="107"/>
      <c r="H49" s="108"/>
      <c r="I49" s="108"/>
      <c r="J49" s="109"/>
      <c r="K49" s="110"/>
      <c r="O49" s="31"/>
      <c r="P49" s="31"/>
      <c r="Q49" s="98"/>
    </row>
    <row r="50" spans="2:17" x14ac:dyDescent="0.3">
      <c r="B50" s="84"/>
      <c r="C50" s="84"/>
      <c r="D50" s="84"/>
      <c r="E50" s="101"/>
      <c r="F50" s="101"/>
      <c r="G50" s="107"/>
      <c r="H50" s="108"/>
      <c r="I50" s="108"/>
      <c r="J50" s="109"/>
      <c r="K50" s="110"/>
      <c r="O50" s="31"/>
      <c r="P50" s="31"/>
      <c r="Q50" s="98"/>
    </row>
    <row r="51" spans="2:17" x14ac:dyDescent="0.3">
      <c r="B51" s="84"/>
      <c r="C51" s="84"/>
      <c r="D51" s="84"/>
      <c r="E51" s="84"/>
      <c r="F51" s="84"/>
      <c r="G51" s="90"/>
      <c r="H51" s="85"/>
      <c r="I51" s="85"/>
      <c r="J51" s="86"/>
      <c r="K51" s="124"/>
      <c r="L51" s="31"/>
      <c r="M51" s="31"/>
      <c r="N51" s="31"/>
      <c r="O51" s="31"/>
      <c r="P51" s="31"/>
      <c r="Q51" s="98"/>
    </row>
    <row r="52" spans="2:17" x14ac:dyDescent="0.3">
      <c r="B52" s="84"/>
      <c r="C52" s="84"/>
      <c r="D52" s="84"/>
      <c r="E52" s="84"/>
      <c r="F52" s="84"/>
      <c r="G52" s="90"/>
      <c r="H52" s="85"/>
      <c r="I52" s="85"/>
      <c r="J52" s="86"/>
      <c r="K52" s="124"/>
      <c r="L52" s="31"/>
      <c r="M52" s="31"/>
      <c r="N52" s="31"/>
      <c r="Q52" s="98"/>
    </row>
    <row r="53" spans="2:17" x14ac:dyDescent="0.3">
      <c r="B53" s="84"/>
      <c r="C53" s="84"/>
      <c r="D53" s="84"/>
      <c r="E53" s="84"/>
      <c r="F53" s="84"/>
      <c r="G53" s="90"/>
      <c r="H53" s="85"/>
      <c r="I53" s="85"/>
      <c r="J53" s="86"/>
      <c r="K53" s="125"/>
      <c r="L53" s="69"/>
      <c r="M53" s="69"/>
      <c r="N53" s="69"/>
      <c r="O53" s="69"/>
      <c r="P53" s="98"/>
      <c r="Q53" s="98"/>
    </row>
    <row r="54" spans="2:17" x14ac:dyDescent="0.3">
      <c r="B54" s="84"/>
      <c r="C54" s="84"/>
      <c r="D54" s="84"/>
      <c r="E54" s="84"/>
      <c r="F54" s="84"/>
      <c r="G54" s="90"/>
      <c r="H54" s="108"/>
      <c r="I54" s="85"/>
      <c r="J54" s="86"/>
      <c r="K54" s="125"/>
      <c r="L54" s="98"/>
      <c r="M54" s="98"/>
      <c r="N54" s="98"/>
      <c r="O54" s="98"/>
      <c r="P54" s="98"/>
      <c r="Q54" s="98"/>
    </row>
    <row r="55" spans="2:17" x14ac:dyDescent="0.3">
      <c r="B55" s="84"/>
      <c r="C55" s="84"/>
      <c r="D55" s="84"/>
      <c r="E55" s="84"/>
      <c r="F55" s="84"/>
      <c r="G55" s="90"/>
      <c r="H55" s="108"/>
      <c r="I55" s="85"/>
      <c r="J55" s="86"/>
      <c r="K55" s="125"/>
      <c r="L55" s="98"/>
      <c r="M55" s="98"/>
      <c r="N55" s="98"/>
      <c r="O55" s="98"/>
      <c r="P55" s="98"/>
      <c r="Q55" s="98"/>
    </row>
    <row r="56" spans="2:17" x14ac:dyDescent="0.3">
      <c r="B56" s="84"/>
      <c r="C56" s="84"/>
      <c r="D56" s="84"/>
      <c r="E56" s="84"/>
      <c r="F56" s="84"/>
      <c r="G56" s="90"/>
      <c r="H56" s="108"/>
      <c r="I56" s="108"/>
      <c r="J56" s="109"/>
      <c r="K56" s="110"/>
    </row>
    <row r="57" spans="2:17" x14ac:dyDescent="0.3">
      <c r="B57" s="84"/>
      <c r="C57" s="84"/>
      <c r="D57" s="84"/>
      <c r="E57" s="84"/>
      <c r="F57" s="84"/>
      <c r="G57" s="90"/>
      <c r="H57" s="108"/>
      <c r="I57" s="108"/>
      <c r="J57" s="109"/>
      <c r="K57" s="110"/>
    </row>
    <row r="58" spans="2:17" x14ac:dyDescent="0.3">
      <c r="B58" s="84"/>
      <c r="C58" s="84"/>
      <c r="D58" s="84"/>
      <c r="E58" s="84"/>
      <c r="F58" s="84"/>
      <c r="G58" s="90"/>
      <c r="H58" s="108"/>
      <c r="I58" s="108"/>
      <c r="J58" s="109"/>
      <c r="K58" s="110"/>
    </row>
    <row r="59" spans="2:17" x14ac:dyDescent="0.3">
      <c r="B59" s="84"/>
      <c r="C59" s="84"/>
      <c r="D59" s="84"/>
      <c r="E59" s="84"/>
      <c r="F59" s="84"/>
      <c r="G59" s="90"/>
      <c r="H59" s="108"/>
      <c r="I59" s="108"/>
      <c r="J59" s="109"/>
      <c r="K59" s="110"/>
    </row>
    <row r="60" spans="2:17" x14ac:dyDescent="0.3">
      <c r="B60" s="84"/>
      <c r="C60" s="84"/>
      <c r="D60" s="84"/>
      <c r="E60" s="84"/>
      <c r="F60" s="84"/>
      <c r="G60" s="90"/>
      <c r="H60" s="108"/>
      <c r="I60" s="108"/>
      <c r="J60" s="109"/>
      <c r="K60" s="110"/>
    </row>
    <row r="61" spans="2:17" x14ac:dyDescent="0.3">
      <c r="B61" s="84"/>
      <c r="C61" s="84"/>
      <c r="D61" s="84"/>
      <c r="E61" s="84"/>
      <c r="F61" s="84"/>
      <c r="G61" s="90"/>
      <c r="H61" s="108"/>
      <c r="I61" s="108"/>
      <c r="J61" s="109"/>
      <c r="K61" s="110"/>
    </row>
    <row r="62" spans="2:17" x14ac:dyDescent="0.3">
      <c r="B62" s="84"/>
      <c r="C62" s="84"/>
      <c r="D62" s="84"/>
      <c r="E62" s="84"/>
      <c r="F62" s="84"/>
      <c r="G62" s="90"/>
      <c r="H62" s="85"/>
      <c r="I62" s="85"/>
      <c r="J62" s="86"/>
      <c r="K62" s="87"/>
    </row>
    <row r="63" spans="2:17" x14ac:dyDescent="0.3">
      <c r="B63" s="84"/>
      <c r="C63" s="84"/>
      <c r="D63" s="84"/>
      <c r="E63" s="84"/>
      <c r="F63" s="84"/>
      <c r="G63" s="90"/>
      <c r="H63" s="85"/>
      <c r="I63" s="85"/>
      <c r="J63" s="86"/>
      <c r="K63" s="87"/>
    </row>
    <row r="64" spans="2:17" x14ac:dyDescent="0.3">
      <c r="B64" s="84"/>
      <c r="C64" s="84"/>
      <c r="D64" s="84"/>
      <c r="E64" s="84"/>
      <c r="F64" s="84"/>
      <c r="G64" s="90"/>
      <c r="H64" s="85"/>
      <c r="I64" s="85"/>
      <c r="J64" s="86"/>
      <c r="K64" s="87"/>
    </row>
    <row r="65" spans="2:11" x14ac:dyDescent="0.3">
      <c r="B65" s="84"/>
      <c r="C65" s="84"/>
      <c r="D65" s="84"/>
      <c r="E65" s="84"/>
      <c r="F65" s="84"/>
      <c r="G65" s="90"/>
      <c r="H65" s="85"/>
      <c r="I65" s="85"/>
      <c r="J65" s="86"/>
      <c r="K65" s="87"/>
    </row>
    <row r="66" spans="2:11" x14ac:dyDescent="0.3">
      <c r="B66" s="84"/>
      <c r="C66" s="84"/>
      <c r="D66" s="84"/>
      <c r="E66" s="84"/>
      <c r="F66" s="84"/>
      <c r="G66" s="90"/>
      <c r="H66" s="85"/>
      <c r="I66" s="85"/>
      <c r="J66" s="86"/>
      <c r="K66" s="87"/>
    </row>
    <row r="67" spans="2:11" x14ac:dyDescent="0.3">
      <c r="B67" s="84"/>
      <c r="C67" s="84"/>
      <c r="D67" s="84"/>
      <c r="E67" s="84"/>
      <c r="F67" s="84"/>
      <c r="G67" s="90"/>
      <c r="H67" s="85"/>
      <c r="I67" s="85"/>
      <c r="J67" s="86"/>
      <c r="K67" s="87"/>
    </row>
    <row r="68" spans="2:11" x14ac:dyDescent="0.3">
      <c r="B68" s="84"/>
      <c r="C68" s="84"/>
      <c r="D68" s="84"/>
      <c r="E68" s="84"/>
      <c r="F68" s="84"/>
      <c r="G68" s="90"/>
      <c r="H68" s="85"/>
      <c r="I68" s="85"/>
      <c r="J68" s="86"/>
      <c r="K68" s="87"/>
    </row>
    <row r="69" spans="2:11" x14ac:dyDescent="0.3">
      <c r="B69" s="84"/>
      <c r="C69" s="84"/>
      <c r="D69" s="84"/>
      <c r="E69" s="84"/>
      <c r="F69" s="84"/>
      <c r="G69" s="90"/>
      <c r="H69" s="85"/>
      <c r="I69" s="85"/>
      <c r="J69" s="86"/>
      <c r="K69" s="87"/>
    </row>
    <row r="70" spans="2:11" x14ac:dyDescent="0.3">
      <c r="B70" s="84"/>
      <c r="C70" s="84"/>
      <c r="D70" s="84"/>
      <c r="E70" s="84"/>
      <c r="F70" s="84"/>
      <c r="G70" s="90"/>
      <c r="H70" s="85"/>
      <c r="I70" s="85"/>
      <c r="J70" s="86"/>
      <c r="K70" s="87"/>
    </row>
    <row r="71" spans="2:11" x14ac:dyDescent="0.3">
      <c r="B71" s="84"/>
      <c r="C71" s="84"/>
      <c r="D71" s="84"/>
      <c r="E71" s="84"/>
      <c r="F71" s="84"/>
      <c r="G71" s="90"/>
      <c r="H71" s="85"/>
      <c r="I71" s="85"/>
      <c r="J71" s="86"/>
      <c r="K71" s="87"/>
    </row>
    <row r="72" spans="2:11" x14ac:dyDescent="0.3">
      <c r="B72" s="84"/>
      <c r="C72" s="84"/>
      <c r="D72" s="84"/>
      <c r="E72" s="84"/>
      <c r="F72" s="84"/>
      <c r="G72" s="90"/>
      <c r="H72" s="85"/>
      <c r="I72" s="85"/>
      <c r="J72" s="86"/>
      <c r="K72" s="87"/>
    </row>
    <row r="73" spans="2:11" x14ac:dyDescent="0.3">
      <c r="B73" s="84"/>
      <c r="C73" s="84"/>
      <c r="D73" s="84"/>
      <c r="E73" s="84"/>
      <c r="F73" s="84"/>
      <c r="G73" s="90"/>
      <c r="H73" s="85"/>
      <c r="I73" s="85"/>
      <c r="J73" s="86"/>
      <c r="K73" s="87"/>
    </row>
    <row r="74" spans="2:11" x14ac:dyDescent="0.3">
      <c r="B74" s="84"/>
      <c r="C74" s="84"/>
      <c r="D74" s="84"/>
      <c r="E74" s="84"/>
      <c r="F74" s="84"/>
      <c r="G74" s="90"/>
      <c r="H74" s="85"/>
      <c r="I74" s="85"/>
      <c r="J74" s="86"/>
      <c r="K74" s="87"/>
    </row>
    <row r="75" spans="2:11" x14ac:dyDescent="0.3">
      <c r="B75" s="84"/>
      <c r="C75" s="84"/>
      <c r="D75" s="84"/>
      <c r="E75" s="84"/>
      <c r="F75" s="84"/>
      <c r="G75" s="90"/>
      <c r="H75" s="85"/>
      <c r="I75" s="85"/>
    </row>
  </sheetData>
  <sheetProtection algorithmName="SHA-512" hashValue="Bh0dA/ek9XpgtxL4IXx6uBa4c7gvdXEs9AzQxA+GubG+7lMAz0dXonmiYwdwx/nN5cQcvffxM1xyFx3Ii7JQVg==" saltValue="2/MUSdJ3XwuJnMM/QGoqEw==" spinCount="100000" sheet="1" objects="1" scenarios="1" formatColumns="0" formatRows="0"/>
  <mergeCells count="8">
    <mergeCell ref="I4:K4"/>
    <mergeCell ref="C5:E5"/>
    <mergeCell ref="I5:J5"/>
    <mergeCell ref="B2:F2"/>
    <mergeCell ref="C43:D43"/>
    <mergeCell ref="C4:E4"/>
    <mergeCell ref="G4:H4"/>
    <mergeCell ref="G5:H5"/>
  </mergeCells>
  <conditionalFormatting sqref="C44">
    <cfRule type="expression" dxfId="75" priority="14">
      <formula>$E$44="MOYEN"</formula>
    </cfRule>
  </conditionalFormatting>
  <conditionalFormatting sqref="C45">
    <cfRule type="expression" dxfId="74" priority="16">
      <formula>$E$45="INSUFFISANT"</formula>
    </cfRule>
    <cfRule type="cellIs" dxfId="73" priority="19" operator="equal">
      <formula>"INELIGIBLE"</formula>
    </cfRule>
    <cfRule type="expression" dxfId="72" priority="20">
      <formula>$C$45="INELIGIBLE"</formula>
    </cfRule>
  </conditionalFormatting>
  <conditionalFormatting sqref="C44:D44">
    <cfRule type="expression" dxfId="71" priority="17">
      <formula>$E$44="INSUFFISANT"</formula>
    </cfRule>
  </conditionalFormatting>
  <conditionalFormatting sqref="C45:D45">
    <cfRule type="expression" dxfId="70" priority="6">
      <formula>$E$45="MOYEN"</formula>
    </cfRule>
  </conditionalFormatting>
  <conditionalFormatting sqref="C46:D46">
    <cfRule type="expression" dxfId="69" priority="8">
      <formula>$E$46="INSUFFISANT"</formula>
    </cfRule>
    <cfRule type="expression" dxfId="68" priority="10">
      <formula>$E$46="MOYEN"</formula>
    </cfRule>
  </conditionalFormatting>
  <conditionalFormatting sqref="C47:D47">
    <cfRule type="expression" dxfId="67" priority="1">
      <formula>$E$47="MOYEN"</formula>
    </cfRule>
    <cfRule type="expression" dxfId="66" priority="2">
      <formula>$E$47="INSUFFISANT"</formula>
    </cfRule>
  </conditionalFormatting>
  <conditionalFormatting sqref="D44">
    <cfRule type="expression" dxfId="65" priority="13">
      <formula>$E$44="MOYEN"</formula>
    </cfRule>
  </conditionalFormatting>
  <conditionalFormatting sqref="D45">
    <cfRule type="expression" dxfId="64" priority="5">
      <formula>$E$45="INSUFFISNT"</formula>
    </cfRule>
    <cfRule type="expression" dxfId="63" priority="15">
      <formula>$C$45="INELIGIBLE"</formula>
    </cfRule>
  </conditionalFormatting>
  <dataValidations count="3">
    <dataValidation type="list" allowBlank="1" showInputMessage="1" showErrorMessage="1" sqref="G14:G16 G24 G9" xr:uid="{00000000-0002-0000-0100-000000000000}">
      <formula1>$M$9:$M$13</formula1>
    </dataValidation>
    <dataValidation type="list" allowBlank="1" showInputMessage="1" showErrorMessage="1" sqref="G17:G19 G37:G39 G30:G33 G25 G10:G13" xr:uid="{00000000-0002-0000-0100-000001000000}">
      <formula1>$M$8:$M$10</formula1>
    </dataValidation>
    <dataValidation type="list" allowBlank="1" showInputMessage="1" showErrorMessage="1" sqref="G26" xr:uid="{00000000-0002-0000-0100-000002000000}">
      <formula1>$M$8:$M$11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A2F6"/>
  </sheetPr>
  <dimension ref="A1:W75"/>
  <sheetViews>
    <sheetView topLeftCell="A2" zoomScaleNormal="100" workbookViewId="0">
      <selection activeCell="H47" sqref="H47"/>
    </sheetView>
  </sheetViews>
  <sheetFormatPr baseColWidth="10" defaultColWidth="65.90625" defaultRowHeight="13.8" x14ac:dyDescent="0.3"/>
  <cols>
    <col min="1" max="1" width="4.90625" style="31" customWidth="1"/>
    <col min="2" max="2" width="56.453125" style="37" customWidth="1"/>
    <col min="3" max="4" width="19.26953125" style="37" customWidth="1"/>
    <col min="5" max="5" width="20.08984375" style="37" customWidth="1"/>
    <col min="6" max="6" width="13.453125" style="37" bestFit="1" customWidth="1"/>
    <col min="7" max="7" width="13.08984375" style="56" customWidth="1"/>
    <col min="8" max="9" width="13.08984375" style="38" customWidth="1"/>
    <col min="10" max="10" width="20.08984375" style="44" customWidth="1"/>
    <col min="11" max="11" width="65.90625" style="28"/>
    <col min="12" max="16" width="10.36328125" style="92" customWidth="1"/>
    <col min="17" max="21" width="65.90625" style="92"/>
    <col min="22" max="16384" width="65.90625" style="27"/>
  </cols>
  <sheetData>
    <row r="1" spans="1:21" s="31" customFormat="1" x14ac:dyDescent="0.3">
      <c r="B1" s="84"/>
      <c r="C1" s="84"/>
      <c r="D1" s="84"/>
      <c r="E1" s="84"/>
      <c r="F1" s="84"/>
      <c r="G1" s="90"/>
      <c r="H1" s="85"/>
      <c r="I1" s="85"/>
      <c r="J1" s="86"/>
      <c r="K1" s="87"/>
      <c r="L1" s="92"/>
      <c r="M1" s="92"/>
      <c r="N1" s="92"/>
      <c r="O1" s="92"/>
      <c r="P1" s="92"/>
      <c r="Q1" s="92"/>
      <c r="R1" s="92"/>
      <c r="S1" s="92"/>
      <c r="T1" s="92"/>
      <c r="U1" s="92"/>
    </row>
    <row r="2" spans="1:21" s="113" customFormat="1" ht="22.2" x14ac:dyDescent="0.35">
      <c r="B2" s="223" t="s">
        <v>142</v>
      </c>
      <c r="C2" s="223"/>
      <c r="D2" s="223"/>
      <c r="E2" s="223"/>
      <c r="F2" s="223"/>
      <c r="H2" s="115" t="s">
        <v>124</v>
      </c>
    </row>
    <row r="3" spans="1:21" s="31" customFormat="1" ht="14.4" thickBot="1" x14ac:dyDescent="0.35">
      <c r="B3" s="127" t="s">
        <v>119</v>
      </c>
      <c r="C3" s="84"/>
      <c r="D3" s="84"/>
      <c r="E3" s="84"/>
      <c r="F3" s="111"/>
      <c r="G3" s="90"/>
      <c r="H3" s="85"/>
      <c r="I3" s="85"/>
      <c r="J3" s="86"/>
      <c r="K3" s="87"/>
      <c r="L3" s="92"/>
      <c r="M3" s="92"/>
      <c r="N3" s="92"/>
      <c r="O3" s="92"/>
      <c r="P3" s="92"/>
      <c r="Q3" s="92"/>
      <c r="R3" s="92"/>
      <c r="S3" s="92"/>
      <c r="T3" s="92"/>
      <c r="U3" s="92"/>
    </row>
    <row r="4" spans="1:21" customFormat="1" ht="46.95" customHeight="1" thickBot="1" x14ac:dyDescent="0.25">
      <c r="A4" s="2"/>
      <c r="B4" s="104" t="s">
        <v>92</v>
      </c>
      <c r="C4" s="218">
        <f>+NOTICE!$D$12</f>
        <v>0</v>
      </c>
      <c r="D4" s="219"/>
      <c r="E4" s="220"/>
      <c r="F4" s="112"/>
      <c r="G4" s="209" t="s">
        <v>121</v>
      </c>
      <c r="H4" s="226"/>
      <c r="I4" s="215"/>
      <c r="J4" s="216"/>
      <c r="K4" s="217"/>
      <c r="L4" s="103"/>
      <c r="M4" s="103"/>
      <c r="N4" s="103"/>
      <c r="O4" s="103"/>
      <c r="P4" s="102"/>
      <c r="Q4" s="102"/>
      <c r="R4" s="102"/>
      <c r="S4" s="102"/>
      <c r="T4" s="102"/>
      <c r="U4" s="102"/>
    </row>
    <row r="5" spans="1:21" customFormat="1" ht="35.25" customHeight="1" thickBot="1" x14ac:dyDescent="0.25">
      <c r="A5" s="2"/>
      <c r="B5" s="104" t="s">
        <v>12</v>
      </c>
      <c r="C5" s="218">
        <f>+NOTICE!$D$13</f>
        <v>0</v>
      </c>
      <c r="D5" s="219"/>
      <c r="E5" s="220"/>
      <c r="F5" s="112"/>
      <c r="G5" s="209" t="s">
        <v>93</v>
      </c>
      <c r="H5" s="226"/>
      <c r="I5" s="221"/>
      <c r="J5" s="222"/>
      <c r="K5" s="112"/>
      <c r="L5" s="103"/>
      <c r="M5" s="103"/>
      <c r="N5" s="103"/>
      <c r="O5" s="103"/>
      <c r="P5" s="102"/>
      <c r="Q5" s="102"/>
      <c r="R5" s="102"/>
      <c r="S5" s="102"/>
      <c r="T5" s="102"/>
      <c r="U5" s="102"/>
    </row>
    <row r="6" spans="1:21" s="69" customFormat="1" x14ac:dyDescent="0.3">
      <c r="B6" s="74"/>
      <c r="C6" s="70"/>
      <c r="D6" s="70"/>
      <c r="E6" s="70"/>
      <c r="F6" s="70"/>
      <c r="G6" s="94"/>
      <c r="H6" s="71"/>
      <c r="I6" s="71"/>
      <c r="J6" s="74"/>
      <c r="K6" s="61"/>
      <c r="L6" s="98"/>
      <c r="M6" s="98"/>
      <c r="N6" s="98"/>
      <c r="O6" s="98"/>
      <c r="P6" s="98"/>
      <c r="Q6" s="98"/>
      <c r="R6" s="98"/>
      <c r="S6" s="98"/>
      <c r="T6" s="98"/>
      <c r="U6" s="98"/>
    </row>
    <row r="7" spans="1:21" s="69" customFormat="1" ht="14.4" thickBot="1" x14ac:dyDescent="0.35">
      <c r="B7" s="203"/>
      <c r="C7" s="70"/>
      <c r="D7" s="70"/>
      <c r="E7" s="70"/>
      <c r="F7" s="70"/>
      <c r="G7" s="94"/>
      <c r="H7" s="71"/>
      <c r="I7" s="71"/>
      <c r="J7" s="74"/>
      <c r="K7" s="61"/>
      <c r="L7" s="98"/>
      <c r="M7" s="98"/>
      <c r="N7" s="98"/>
      <c r="O7" s="98"/>
      <c r="P7" s="98"/>
      <c r="Q7" s="98"/>
      <c r="R7" s="98"/>
      <c r="S7" s="98"/>
      <c r="T7" s="98"/>
      <c r="U7" s="98"/>
    </row>
    <row r="8" spans="1:21" ht="19.95" customHeight="1" x14ac:dyDescent="0.3">
      <c r="B8" s="45" t="s">
        <v>15</v>
      </c>
      <c r="C8" s="46" t="s">
        <v>16</v>
      </c>
      <c r="D8" s="46" t="s">
        <v>17</v>
      </c>
      <c r="E8" s="46" t="s">
        <v>18</v>
      </c>
      <c r="F8" s="46" t="s">
        <v>19</v>
      </c>
      <c r="G8" s="46" t="s">
        <v>20</v>
      </c>
      <c r="H8" s="46" t="s">
        <v>21</v>
      </c>
      <c r="I8" s="46" t="s">
        <v>22</v>
      </c>
      <c r="J8" s="46" t="s">
        <v>72</v>
      </c>
      <c r="K8" s="46" t="s">
        <v>23</v>
      </c>
    </row>
    <row r="9" spans="1:21" ht="42" customHeight="1" x14ac:dyDescent="0.3">
      <c r="B9" s="79" t="s">
        <v>145</v>
      </c>
      <c r="C9" s="29" t="s">
        <v>73</v>
      </c>
      <c r="D9" s="29" t="s">
        <v>24</v>
      </c>
      <c r="E9" s="29" t="s">
        <v>74</v>
      </c>
      <c r="F9" s="29" t="s">
        <v>75</v>
      </c>
      <c r="G9" s="42"/>
      <c r="H9" s="47" t="str">
        <f>IF(ISBLANK(G9),"",IF(G9=1,2,IF(G9=2,1,IF(G9=3,1,0))))</f>
        <v/>
      </c>
      <c r="I9" s="40">
        <v>2</v>
      </c>
      <c r="J9" s="43"/>
      <c r="K9" s="77" t="str">
        <f>IF(G9="","",IF(G9=1,"","L’orientation des bâtiments est primordiale. Si celle-ci n’a pas été ou ne peut être optimisée lors de la construction, des éléments de ventilation devront être ajoutés pour faciliter la circulation de l’air."))</f>
        <v/>
      </c>
      <c r="M9" s="92">
        <v>1</v>
      </c>
    </row>
    <row r="10" spans="1:21" ht="42" customHeight="1" x14ac:dyDescent="0.3">
      <c r="B10" s="75" t="s">
        <v>25</v>
      </c>
      <c r="C10" s="29" t="s">
        <v>76</v>
      </c>
      <c r="D10" s="29" t="s">
        <v>77</v>
      </c>
      <c r="E10" s="54"/>
      <c r="F10" s="54"/>
      <c r="G10" s="42"/>
      <c r="H10" s="47" t="str">
        <f>IF(ISBLANK(G10),"",IF(G10=1,1,0))</f>
        <v/>
      </c>
      <c r="I10" s="40">
        <v>1</v>
      </c>
      <c r="J10" s="43"/>
      <c r="K10" s="77" t="str">
        <f>IF(G10="","",IF(G10=1,"","L’aménagement des abords, notamment par l’implantation d’un couvert végétal, permet de conserver la fraîcheur et de limiter l’accumulation de chaleur."))</f>
        <v/>
      </c>
      <c r="M10" s="92">
        <v>2</v>
      </c>
    </row>
    <row r="11" spans="1:21" ht="42" customHeight="1" x14ac:dyDescent="0.3">
      <c r="B11" s="75" t="s">
        <v>78</v>
      </c>
      <c r="C11" s="29" t="s">
        <v>26</v>
      </c>
      <c r="D11" s="29" t="s">
        <v>27</v>
      </c>
      <c r="E11" s="54"/>
      <c r="F11" s="54"/>
      <c r="G11" s="42"/>
      <c r="H11" s="47" t="str">
        <f>IF(ISBLANK(G11),"",IF(G11=1,1,0))</f>
        <v/>
      </c>
      <c r="I11" s="40">
        <v>1</v>
      </c>
      <c r="J11" s="43"/>
      <c r="K11" s="77" t="str">
        <f>IF(G11="","",IF(G11=1,"","Les obstacles situés à moins de 20 m des entrées et sorties d’air constituent un frein à l’optimisation de la circulation et du renouvellement de l’air. Il est donc fortement conseillé de les retirer."))</f>
        <v/>
      </c>
      <c r="M11" s="92">
        <v>3</v>
      </c>
    </row>
    <row r="12" spans="1:21" ht="42" customHeight="1" x14ac:dyDescent="0.3">
      <c r="B12" s="75" t="s">
        <v>149</v>
      </c>
      <c r="C12" s="29" t="s">
        <v>76</v>
      </c>
      <c r="D12" s="29" t="s">
        <v>77</v>
      </c>
      <c r="E12" s="54"/>
      <c r="F12" s="54"/>
      <c r="G12" s="42"/>
      <c r="H12" s="47" t="str">
        <f>IF(ISBLANK(G12),"",IF(G12=1,1,0))</f>
        <v/>
      </c>
      <c r="I12" s="40">
        <v>1</v>
      </c>
      <c r="J12" s="43"/>
      <c r="K12" s="77" t="str">
        <f>IF(ISBLANK(G12),"",(IF(G12=2,L12,"")))</f>
        <v/>
      </c>
      <c r="L12" s="92" t="s">
        <v>128</v>
      </c>
      <c r="M12" s="92">
        <v>4</v>
      </c>
    </row>
    <row r="13" spans="1:21" ht="42" customHeight="1" x14ac:dyDescent="0.3">
      <c r="B13" s="75" t="s">
        <v>28</v>
      </c>
      <c r="C13" s="29" t="s">
        <v>29</v>
      </c>
      <c r="D13" s="29" t="s">
        <v>30</v>
      </c>
      <c r="E13" s="54"/>
      <c r="F13" s="54"/>
      <c r="G13" s="42"/>
      <c r="H13" s="47" t="str">
        <f>IF(ISBLANK(G13),"",IF(G13=1,1,0))</f>
        <v/>
      </c>
      <c r="I13" s="40">
        <v>1</v>
      </c>
      <c r="J13" s="43"/>
      <c r="K13" s="77"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75" t="s">
        <v>31</v>
      </c>
      <c r="C14" s="29" t="s">
        <v>79</v>
      </c>
      <c r="D14" s="29" t="s">
        <v>80</v>
      </c>
      <c r="E14" s="29" t="s">
        <v>32</v>
      </c>
      <c r="F14" s="29" t="s">
        <v>33</v>
      </c>
      <c r="G14" s="42"/>
      <c r="H14" s="47" t="str">
        <f>IF(ISBLANK(G14),"",IF(G14=1,2,IF(G14=2,1,IF(G14=3,0.5,0))))</f>
        <v/>
      </c>
      <c r="I14" s="40">
        <v>2</v>
      </c>
      <c r="J14" s="43"/>
      <c r="K14" s="77"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75" t="s">
        <v>34</v>
      </c>
      <c r="C15" s="29" t="s">
        <v>35</v>
      </c>
      <c r="D15" s="29" t="s">
        <v>81</v>
      </c>
      <c r="E15" s="80" t="s">
        <v>82</v>
      </c>
      <c r="F15" s="30" t="s">
        <v>36</v>
      </c>
      <c r="G15" s="42"/>
      <c r="H15" s="47" t="str">
        <f>IF(ISBLANK(G15),"",IF(G15=1,2,IF(G15=2,1,IF(G15=3,0.5,0))))</f>
        <v/>
      </c>
      <c r="I15" s="40">
        <v>2</v>
      </c>
      <c r="J15" s="43"/>
      <c r="K15" s="77"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A16" s="92"/>
      <c r="B16" s="75" t="s">
        <v>37</v>
      </c>
      <c r="C16" s="29" t="s">
        <v>83</v>
      </c>
      <c r="D16" s="29" t="s">
        <v>38</v>
      </c>
      <c r="E16" s="29" t="s">
        <v>39</v>
      </c>
      <c r="F16" s="29" t="s">
        <v>40</v>
      </c>
      <c r="G16" s="42"/>
      <c r="H16" s="47" t="str">
        <f>IF(ISBLANK(G16),"",IF(G16=1,4,IF(G16=2,3,IF(G16=3,1,0))))</f>
        <v/>
      </c>
      <c r="I16" s="39">
        <v>4</v>
      </c>
      <c r="J16" s="42"/>
      <c r="K16" s="77" t="str">
        <f>IF(G16="","",IF(G16=1,"",L16))</f>
        <v/>
      </c>
      <c r="L16" s="92" t="s">
        <v>129</v>
      </c>
      <c r="M16" s="27"/>
      <c r="N16" s="27"/>
      <c r="O16" s="27"/>
      <c r="P16" s="27"/>
      <c r="Q16" s="27"/>
      <c r="R16" s="27"/>
      <c r="S16" s="27"/>
      <c r="T16" s="27"/>
      <c r="U16" s="27"/>
    </row>
    <row r="17" spans="1:21" ht="42" customHeight="1" x14ac:dyDescent="0.3">
      <c r="B17" s="75" t="s">
        <v>150</v>
      </c>
      <c r="C17" s="29" t="s">
        <v>41</v>
      </c>
      <c r="D17" s="29" t="s">
        <v>42</v>
      </c>
      <c r="E17" s="54"/>
      <c r="F17" s="54"/>
      <c r="G17" s="93"/>
      <c r="H17" s="47" t="str">
        <f>IF(ISBLANK(G17),"",IF(G17=1,1,0))</f>
        <v/>
      </c>
      <c r="I17" s="39">
        <v>1</v>
      </c>
      <c r="J17" s="43"/>
      <c r="K17" s="77" t="str">
        <f>IF(G17="","",IF(G17=1,"","Afin de protéger les animaux et d’assurer une bonne isolation thermique, les jupes de couleur foncée doivent être isolées"))</f>
        <v/>
      </c>
    </row>
    <row r="18" spans="1:21" ht="42" customHeight="1" x14ac:dyDescent="0.3">
      <c r="B18" s="75" t="s">
        <v>43</v>
      </c>
      <c r="C18" s="29" t="s">
        <v>26</v>
      </c>
      <c r="D18" s="29" t="s">
        <v>27</v>
      </c>
      <c r="E18" s="54"/>
      <c r="F18" s="54"/>
      <c r="G18" s="42"/>
      <c r="H18" s="47" t="str">
        <f>IF(ISBLANK(G18),"",IF(G18=1,1,0))</f>
        <v/>
      </c>
      <c r="I18" s="39">
        <v>1</v>
      </c>
      <c r="J18" s="43"/>
      <c r="K18" s="77" t="str">
        <f>IF(G18="","",IF(G18=1,"","Le rayonnement direct sur les ouvertures du bâtiment entraîne une augmentation de la température intérieure. Il est donc nécessaire de veiller à le limiter, notamment grâce à un toit à large débord, des obturateurs ou des aménagements paysagers"))</f>
        <v/>
      </c>
    </row>
    <row r="19" spans="1:21" ht="42" customHeight="1" x14ac:dyDescent="0.3">
      <c r="B19" s="75" t="s">
        <v>44</v>
      </c>
      <c r="C19" s="29" t="s">
        <v>84</v>
      </c>
      <c r="D19" s="29" t="s">
        <v>45</v>
      </c>
      <c r="E19" s="54"/>
      <c r="F19" s="54"/>
      <c r="G19" s="42"/>
      <c r="H19" s="47" t="str">
        <f>IF(ISBLANK(G19),"",IF(G19=1,1,0))</f>
        <v/>
      </c>
      <c r="I19" s="39">
        <v>1</v>
      </c>
      <c r="J19" s="43"/>
      <c r="K19" s="77" t="str">
        <f>IF(G19="","",IF(G19=1,"","L’isolation par le sol, réalisée par bétonnage, permet d’assurer une protection thermique et hydrique pour les animaux. La dalle doit être isolée avec un film afin d’éviter toute remontée capillaire."))</f>
        <v/>
      </c>
    </row>
    <row r="20" spans="1:21" ht="15" customHeight="1" thickBot="1" x14ac:dyDescent="0.35">
      <c r="B20" s="81" t="s">
        <v>146</v>
      </c>
      <c r="C20" s="29"/>
      <c r="D20" s="29"/>
      <c r="E20" s="54"/>
      <c r="F20" s="54"/>
      <c r="G20" s="40"/>
      <c r="H20" s="39"/>
      <c r="I20" s="39"/>
      <c r="J20" s="33"/>
      <c r="K20" s="77"/>
    </row>
    <row r="21" spans="1:21" s="31" customFormat="1" ht="18" customHeight="1" thickBot="1" x14ac:dyDescent="0.35">
      <c r="B21" s="64"/>
      <c r="C21" s="65"/>
      <c r="D21" s="65"/>
      <c r="E21" s="65"/>
      <c r="F21" s="65"/>
      <c r="G21" s="65" t="s">
        <v>21</v>
      </c>
      <c r="H21" s="76">
        <f>IF(COUNTA(G9:G19)=0,0,SUM(H9:H19)+IF(AND(ISBLANK(G17),COUNTBLANK(G9:G19)=1), 1, 0))</f>
        <v>0</v>
      </c>
      <c r="I21" s="65">
        <f>SUM(I9:I19)</f>
        <v>17</v>
      </c>
      <c r="J21" s="65"/>
      <c r="K21" s="65"/>
      <c r="L21" s="92"/>
      <c r="M21" s="92"/>
      <c r="N21" s="92"/>
      <c r="O21" s="92"/>
      <c r="P21" s="92"/>
      <c r="Q21" s="92"/>
      <c r="R21" s="92"/>
      <c r="S21" s="92"/>
      <c r="T21" s="92"/>
      <c r="U21" s="92"/>
    </row>
    <row r="22" spans="1:21" s="69" customFormat="1" ht="15" customHeight="1" thickBot="1" x14ac:dyDescent="0.35">
      <c r="B22" s="74"/>
      <c r="C22" s="70"/>
      <c r="D22" s="70"/>
      <c r="E22" s="70"/>
      <c r="F22" s="70"/>
      <c r="G22" s="95"/>
      <c r="H22" s="60"/>
      <c r="I22" s="60"/>
      <c r="J22" s="73"/>
      <c r="K22" s="61"/>
      <c r="L22" s="98"/>
      <c r="M22" s="98"/>
      <c r="N22" s="98"/>
      <c r="O22" s="98"/>
      <c r="P22" s="98"/>
      <c r="Q22" s="98"/>
      <c r="R22" s="98"/>
      <c r="S22" s="98"/>
      <c r="T22" s="98"/>
      <c r="U22" s="98"/>
    </row>
    <row r="23" spans="1:21" s="32" customFormat="1" ht="19.95" customHeight="1" x14ac:dyDescent="0.2">
      <c r="A23" s="36"/>
      <c r="B23" s="45" t="s">
        <v>46</v>
      </c>
      <c r="C23" s="46" t="s">
        <v>16</v>
      </c>
      <c r="D23" s="46" t="s">
        <v>17</v>
      </c>
      <c r="E23" s="46" t="s">
        <v>18</v>
      </c>
      <c r="F23" s="46" t="s">
        <v>19</v>
      </c>
      <c r="G23" s="46" t="s">
        <v>20</v>
      </c>
      <c r="H23" s="46" t="s">
        <v>21</v>
      </c>
      <c r="I23" s="46" t="s">
        <v>22</v>
      </c>
      <c r="J23" s="45"/>
      <c r="K23" s="45"/>
      <c r="L23" s="99"/>
      <c r="M23" s="99"/>
      <c r="N23" s="99"/>
      <c r="O23" s="99"/>
      <c r="P23" s="99"/>
      <c r="Q23" s="99"/>
      <c r="R23" s="99"/>
      <c r="S23" s="99"/>
      <c r="T23" s="99"/>
      <c r="U23" s="99"/>
    </row>
    <row r="24" spans="1:21" s="32" customFormat="1" ht="42" customHeight="1" x14ac:dyDescent="0.3">
      <c r="A24" s="36"/>
      <c r="B24" s="75" t="s">
        <v>47</v>
      </c>
      <c r="C24" s="29" t="s">
        <v>48</v>
      </c>
      <c r="D24" s="29" t="s">
        <v>49</v>
      </c>
      <c r="E24" s="29" t="s">
        <v>50</v>
      </c>
      <c r="F24" s="29" t="s">
        <v>107</v>
      </c>
      <c r="G24" s="42"/>
      <c r="H24" s="47" t="str">
        <f>IF(ISBLANK(G24),"",IF(G24=1,6,IF(G24=2,5,IF(G24=3,4,0))))</f>
        <v/>
      </c>
      <c r="I24" s="39">
        <v>6</v>
      </c>
      <c r="J24" s="43"/>
      <c r="K24" s="77" t="str">
        <f>IF(OR(G24=3,G24=4),L24,"")</f>
        <v/>
      </c>
      <c r="L24" s="92" t="s">
        <v>130</v>
      </c>
      <c r="M24" s="99"/>
      <c r="N24" s="99"/>
      <c r="O24" s="99"/>
      <c r="P24" s="99"/>
      <c r="Q24" s="99"/>
      <c r="R24" s="99"/>
      <c r="S24" s="99"/>
      <c r="T24" s="99"/>
      <c r="U24" s="99"/>
    </row>
    <row r="25" spans="1:21" s="32" customFormat="1" ht="42" customHeight="1" x14ac:dyDescent="0.2">
      <c r="A25" s="36"/>
      <c r="B25" s="204" t="s">
        <v>147</v>
      </c>
      <c r="C25" s="34" t="s">
        <v>94</v>
      </c>
      <c r="D25" s="34" t="s">
        <v>95</v>
      </c>
      <c r="E25" s="55"/>
      <c r="F25" s="55"/>
      <c r="G25" s="42"/>
      <c r="H25" s="48" t="str">
        <f>IF(ISBLANK(G25),"Score à remplir obligatoirement",IF(G25=1,4,0))</f>
        <v>Score à remplir obligatoirement</v>
      </c>
      <c r="I25" s="41">
        <v>4</v>
      </c>
      <c r="J25" s="43"/>
      <c r="K25" s="78" t="str">
        <f>IF(G25=2,"Pour être éligible au PME, il est rappelé qu’une ventilation minimale de 125 m³/h/m² doit être respectée, qu’elle soit existante ou neuve.","")</f>
        <v/>
      </c>
      <c r="L25" s="99"/>
      <c r="M25" s="99"/>
      <c r="N25" s="99"/>
      <c r="O25" s="99"/>
      <c r="P25" s="99"/>
      <c r="Q25" s="99"/>
      <c r="R25" s="99"/>
      <c r="S25" s="99"/>
      <c r="T25" s="99"/>
      <c r="U25" s="99"/>
    </row>
    <row r="26" spans="1:21" s="32" customFormat="1" ht="42" customHeight="1" thickBot="1" x14ac:dyDescent="0.25">
      <c r="A26" s="36"/>
      <c r="B26" s="204" t="s">
        <v>134</v>
      </c>
      <c r="C26" s="34" t="s">
        <v>126</v>
      </c>
      <c r="D26" s="34" t="s">
        <v>127</v>
      </c>
      <c r="E26" s="188" t="s">
        <v>125</v>
      </c>
      <c r="F26" s="55"/>
      <c r="G26" s="42"/>
      <c r="H26" s="48" t="str">
        <f>IF(ISBLANK(G26),"Score à remplir obligatoirement",IF(G26=1,4,IF(G26=3,2,0)))</f>
        <v>Score à remplir obligatoirement</v>
      </c>
      <c r="I26" s="41">
        <v>4</v>
      </c>
      <c r="J26" s="43"/>
      <c r="K26" s="78" t="str">
        <f>IF(OR(G26=2,G26=3),L26,"")</f>
        <v/>
      </c>
      <c r="L26" s="99" t="s">
        <v>131</v>
      </c>
      <c r="M26" s="99"/>
      <c r="N26" s="99"/>
      <c r="O26" s="99"/>
      <c r="P26" s="99"/>
      <c r="Q26" s="99"/>
      <c r="R26" s="99"/>
      <c r="S26" s="99"/>
      <c r="T26" s="99"/>
      <c r="U26" s="99"/>
    </row>
    <row r="27" spans="1:21" s="31" customFormat="1" ht="18" customHeight="1" thickBot="1" x14ac:dyDescent="0.35">
      <c r="B27" s="64"/>
      <c r="C27" s="65"/>
      <c r="D27" s="65"/>
      <c r="E27" s="65"/>
      <c r="F27" s="65"/>
      <c r="G27" s="65" t="s">
        <v>21</v>
      </c>
      <c r="H27" s="76">
        <f>SUM(H24:H26)</f>
        <v>0</v>
      </c>
      <c r="I27" s="65">
        <f>SUM(I24:I26)</f>
        <v>14</v>
      </c>
      <c r="J27" s="64"/>
      <c r="K27" s="64"/>
      <c r="L27" s="92"/>
      <c r="M27" s="92"/>
      <c r="N27" s="92"/>
      <c r="O27" s="92"/>
      <c r="P27" s="92"/>
      <c r="Q27" s="92"/>
      <c r="R27" s="92"/>
      <c r="S27" s="92"/>
      <c r="T27" s="92"/>
      <c r="U27" s="92"/>
    </row>
    <row r="28" spans="1:21" s="69" customFormat="1" ht="15" customHeight="1" thickBot="1" x14ac:dyDescent="0.35">
      <c r="B28" s="74"/>
      <c r="C28" s="70"/>
      <c r="D28" s="70"/>
      <c r="E28" s="70"/>
      <c r="F28" s="70"/>
      <c r="G28" s="94"/>
      <c r="H28" s="71"/>
      <c r="I28" s="71"/>
      <c r="J28" s="72"/>
      <c r="K28" s="61"/>
      <c r="L28" s="98"/>
      <c r="M28" s="98"/>
      <c r="N28" s="98"/>
      <c r="O28" s="98"/>
      <c r="P28" s="98"/>
      <c r="Q28" s="98"/>
      <c r="R28" s="98"/>
      <c r="S28" s="98"/>
      <c r="T28" s="98"/>
      <c r="U28" s="98"/>
    </row>
    <row r="29" spans="1:21" s="32" customFormat="1" ht="19.95" customHeight="1" x14ac:dyDescent="0.2">
      <c r="A29" s="36"/>
      <c r="B29" s="45" t="s">
        <v>52</v>
      </c>
      <c r="C29" s="46" t="s">
        <v>16</v>
      </c>
      <c r="D29" s="46" t="s">
        <v>17</v>
      </c>
      <c r="E29" s="46"/>
      <c r="F29" s="46"/>
      <c r="G29" s="46" t="s">
        <v>20</v>
      </c>
      <c r="H29" s="46" t="s">
        <v>21</v>
      </c>
      <c r="I29" s="46" t="s">
        <v>22</v>
      </c>
      <c r="J29" s="45"/>
      <c r="K29" s="45"/>
      <c r="L29" s="99"/>
      <c r="M29" s="99"/>
      <c r="N29" s="99"/>
      <c r="O29" s="99"/>
      <c r="P29" s="99"/>
      <c r="Q29" s="99"/>
      <c r="R29" s="99"/>
      <c r="S29" s="99"/>
      <c r="T29" s="99"/>
      <c r="U29" s="99"/>
    </row>
    <row r="30" spans="1:21" s="32" customFormat="1" ht="42" customHeight="1" x14ac:dyDescent="0.2">
      <c r="A30" s="36"/>
      <c r="B30" s="75" t="s">
        <v>53</v>
      </c>
      <c r="C30" s="29" t="s">
        <v>76</v>
      </c>
      <c r="D30" s="29" t="s">
        <v>77</v>
      </c>
      <c r="E30" s="54"/>
      <c r="F30" s="54"/>
      <c r="G30" s="42"/>
      <c r="H30" s="47" t="str">
        <f>IF(ISBLANK(G30),"",IF(G30=1,2,0))</f>
        <v/>
      </c>
      <c r="I30" s="39">
        <v>2</v>
      </c>
      <c r="J30" s="43"/>
      <c r="K30" s="63" t="str">
        <f>IF(G30="","",IF(G30=1,"","Les installations de gestion de l’ambiance doivent être entretenues annuellement afin de garantir un fonctionnement optimal."))</f>
        <v/>
      </c>
      <c r="L30" s="99"/>
      <c r="M30" s="99"/>
      <c r="N30" s="99"/>
      <c r="O30" s="99"/>
      <c r="P30" s="99"/>
      <c r="Q30" s="99"/>
      <c r="R30" s="99"/>
      <c r="S30" s="99"/>
      <c r="T30" s="99"/>
      <c r="U30" s="99"/>
    </row>
    <row r="31" spans="1:21" s="32" customFormat="1" ht="42" customHeight="1" x14ac:dyDescent="0.2">
      <c r="A31" s="36"/>
      <c r="B31" s="62" t="s">
        <v>54</v>
      </c>
      <c r="C31" s="29" t="s">
        <v>76</v>
      </c>
      <c r="D31" s="29" t="s">
        <v>77</v>
      </c>
      <c r="E31" s="54"/>
      <c r="F31" s="54"/>
      <c r="G31" s="42"/>
      <c r="H31" s="47" t="str">
        <f>IF(ISBLANK(G31),"",IF(G31=1,2,0))</f>
        <v/>
      </c>
      <c r="I31" s="39">
        <v>2</v>
      </c>
      <c r="J31" s="43"/>
      <c r="K31" s="63" t="str">
        <f>IF(G31="","",IF(G31=1,"","Toutes les installations doivent être nettoyées et vérifiées en fin de bande (turbines, courroies, groupe électrogène…), afin de permettre leur réparation/changement avant l’entrée de nouveaux animaux. "))</f>
        <v/>
      </c>
      <c r="L31" s="99"/>
      <c r="M31" s="99"/>
      <c r="N31" s="99"/>
      <c r="O31" s="99"/>
      <c r="P31" s="99"/>
      <c r="Q31" s="99"/>
      <c r="R31" s="99"/>
      <c r="S31" s="99"/>
      <c r="T31" s="99"/>
      <c r="U31" s="99"/>
    </row>
    <row r="32" spans="1:21" s="32" customFormat="1" ht="42" customHeight="1" x14ac:dyDescent="0.2">
      <c r="A32" s="36"/>
      <c r="B32" s="62" t="s">
        <v>55</v>
      </c>
      <c r="C32" s="29" t="s">
        <v>41</v>
      </c>
      <c r="D32" s="29" t="s">
        <v>42</v>
      </c>
      <c r="E32" s="54"/>
      <c r="F32" s="54"/>
      <c r="G32" s="93"/>
      <c r="H32" s="47" t="str">
        <f>IF(ISBLANK(G32),"",IF(G32=1,1,0))</f>
        <v/>
      </c>
      <c r="I32" s="39">
        <v>1</v>
      </c>
      <c r="J32" s="43"/>
      <c r="K32" s="63" t="str">
        <f>IF(G32="","",IF(G32=1,"","L’installation électrique doit être conforme à la norme NF C 15-100, relative aux locaux humides présentant des risques d’incendie. Chaque groupe de ventilation doit être protégé par au moins un disjoncteur différentiel,"))</f>
        <v/>
      </c>
      <c r="L32" s="99"/>
      <c r="M32" s="99"/>
      <c r="N32" s="99"/>
      <c r="O32" s="99"/>
      <c r="P32" s="99"/>
      <c r="Q32" s="99"/>
      <c r="R32" s="99"/>
      <c r="S32" s="99"/>
      <c r="T32" s="99"/>
      <c r="U32" s="99"/>
    </row>
    <row r="33" spans="1:23" s="32" customFormat="1" ht="42" customHeight="1" thickBot="1" x14ac:dyDescent="0.25">
      <c r="A33" s="36"/>
      <c r="B33" s="62" t="s">
        <v>56</v>
      </c>
      <c r="C33" s="29" t="s">
        <v>27</v>
      </c>
      <c r="D33" s="29" t="s">
        <v>42</v>
      </c>
      <c r="E33" s="54"/>
      <c r="F33" s="54"/>
      <c r="G33" s="42"/>
      <c r="H33" s="47" t="str">
        <f>IF(ISBLANK(G33),"",IF(G33=1,1,0))</f>
        <v/>
      </c>
      <c r="I33" s="39">
        <v>1</v>
      </c>
      <c r="J33" s="43"/>
      <c r="K33" s="63" t="str">
        <f>IF(G33="","",IF(G33=1,"","Afin de garantir un dépannage immédiat, il est indispensable de disposer d’un stock de pièces détachées."))</f>
        <v/>
      </c>
      <c r="L33" s="99"/>
      <c r="M33" s="99"/>
      <c r="N33" s="99"/>
      <c r="O33" s="99"/>
      <c r="P33" s="99"/>
      <c r="Q33" s="99"/>
      <c r="R33" s="99"/>
      <c r="S33" s="99"/>
      <c r="T33" s="99"/>
      <c r="U33" s="99"/>
    </row>
    <row r="34" spans="1:23" s="35" customFormat="1" ht="18" customHeight="1" thickBot="1" x14ac:dyDescent="0.25">
      <c r="A34" s="36"/>
      <c r="B34" s="64"/>
      <c r="C34" s="65"/>
      <c r="D34" s="65"/>
      <c r="E34" s="65"/>
      <c r="F34" s="65"/>
      <c r="G34" s="65" t="s">
        <v>57</v>
      </c>
      <c r="H34" s="76">
        <f>IF(COUNTA(G30:G33)=0,0,SUM(H30:H33)+IF(AND(ISBLANK(G32),COUNTBLANK(G30:G33)=1),1,0))</f>
        <v>0</v>
      </c>
      <c r="I34" s="65">
        <f>SUM(I30:I33)</f>
        <v>6</v>
      </c>
      <c r="J34" s="64"/>
      <c r="K34" s="64"/>
      <c r="L34" s="99"/>
      <c r="M34" s="99"/>
      <c r="N34" s="99"/>
      <c r="O34" s="99"/>
      <c r="P34" s="99"/>
      <c r="Q34" s="99"/>
      <c r="R34" s="99"/>
      <c r="S34" s="99"/>
      <c r="T34" s="99"/>
      <c r="U34" s="99"/>
    </row>
    <row r="35" spans="1:23" s="57" customFormat="1" ht="15" customHeight="1" thickBot="1" x14ac:dyDescent="0.25">
      <c r="B35" s="125"/>
      <c r="C35" s="58"/>
      <c r="D35" s="58"/>
      <c r="E35" s="58"/>
      <c r="F35" s="58"/>
      <c r="G35" s="95"/>
      <c r="H35" s="60"/>
      <c r="I35" s="60"/>
      <c r="J35" s="59"/>
      <c r="K35" s="61"/>
      <c r="L35" s="100"/>
      <c r="M35" s="100"/>
      <c r="N35" s="100"/>
      <c r="O35" s="100"/>
      <c r="P35" s="100"/>
      <c r="Q35" s="100"/>
      <c r="R35" s="100"/>
      <c r="S35" s="100"/>
      <c r="T35" s="100"/>
      <c r="U35" s="100"/>
    </row>
    <row r="36" spans="1:23" s="32" customFormat="1" ht="19.95" customHeight="1" x14ac:dyDescent="0.2">
      <c r="A36" s="36"/>
      <c r="B36" s="45" t="s">
        <v>58</v>
      </c>
      <c r="C36" s="46"/>
      <c r="D36" s="46"/>
      <c r="E36" s="46"/>
      <c r="F36" s="46"/>
      <c r="G36" s="46"/>
      <c r="H36" s="46"/>
      <c r="I36" s="46"/>
      <c r="J36" s="45"/>
      <c r="K36" s="45"/>
      <c r="L36" s="99"/>
      <c r="M36" s="99"/>
      <c r="N36" s="99"/>
      <c r="O36" s="99"/>
      <c r="P36" s="99"/>
      <c r="Q36" s="99"/>
      <c r="R36" s="99"/>
      <c r="S36" s="99"/>
      <c r="T36" s="99"/>
      <c r="U36" s="99"/>
    </row>
    <row r="37" spans="1:23" s="32" customFormat="1" ht="42" customHeight="1" x14ac:dyDescent="0.2">
      <c r="A37" s="36"/>
      <c r="B37" s="62" t="s">
        <v>151</v>
      </c>
      <c r="C37" s="29" t="s">
        <v>76</v>
      </c>
      <c r="D37" s="29" t="s">
        <v>77</v>
      </c>
      <c r="E37" s="54"/>
      <c r="F37" s="54"/>
      <c r="G37" s="42"/>
      <c r="H37" s="47" t="str">
        <f>IF(ISBLANK(G37),"",IF(G37=1,2,0))</f>
        <v/>
      </c>
      <c r="I37" s="39">
        <v>2</v>
      </c>
      <c r="J37" s="43"/>
      <c r="K37" s="63" t="str">
        <f>IF(G37=2,"Il est recommandé d’entretenir et de vérifier régulièrement le système électrique de secours (génératrice ou groupe électrogène) afin de garantir la ventilation des animaux en cas de coupure de courant liée aux aléas climatiques.","")</f>
        <v/>
      </c>
      <c r="L37" s="99"/>
      <c r="M37" s="99"/>
      <c r="N37" s="99"/>
      <c r="O37" s="99"/>
      <c r="P37" s="99"/>
      <c r="Q37" s="99"/>
      <c r="R37" s="99"/>
      <c r="S37" s="99"/>
      <c r="T37" s="99"/>
      <c r="U37" s="99"/>
    </row>
    <row r="38" spans="1:23" s="32" customFormat="1" ht="42" customHeight="1" x14ac:dyDescent="0.2">
      <c r="A38" s="36"/>
      <c r="B38" s="62" t="s">
        <v>108</v>
      </c>
      <c r="C38" s="29" t="s">
        <v>76</v>
      </c>
      <c r="D38" s="29" t="s">
        <v>77</v>
      </c>
      <c r="E38" s="54"/>
      <c r="F38" s="54"/>
      <c r="G38" s="42"/>
      <c r="H38" s="47" t="str">
        <f>IF(ISBLANK(G38),"",IF(G38=1,2,0))</f>
        <v/>
      </c>
      <c r="I38" s="39">
        <v>2</v>
      </c>
      <c r="J38" s="43"/>
      <c r="K38" s="63" t="str">
        <f>IF(G38=2,L38,"")</f>
        <v/>
      </c>
      <c r="L38" s="99" t="s">
        <v>132</v>
      </c>
      <c r="M38" s="99"/>
      <c r="N38" s="99"/>
      <c r="O38" s="99"/>
      <c r="P38" s="99"/>
      <c r="Q38" s="99"/>
      <c r="R38" s="99"/>
      <c r="S38" s="99"/>
      <c r="T38" s="99"/>
      <c r="U38" s="99"/>
    </row>
    <row r="39" spans="1:23" s="32" customFormat="1" ht="42" customHeight="1" thickBot="1" x14ac:dyDescent="0.25">
      <c r="A39" s="36"/>
      <c r="B39" s="62" t="s">
        <v>106</v>
      </c>
      <c r="C39" s="29" t="s">
        <v>76</v>
      </c>
      <c r="D39" s="29" t="s">
        <v>77</v>
      </c>
      <c r="E39" s="54"/>
      <c r="F39" s="54"/>
      <c r="G39" s="42"/>
      <c r="H39" s="47" t="str">
        <f>IF(ISBLANK(G39),"",IF(G39=1,2,0))</f>
        <v/>
      </c>
      <c r="I39" s="39">
        <v>2</v>
      </c>
      <c r="J39" s="43"/>
      <c r="K39" s="63" t="str">
        <f>IF(G39=2,L39,"")</f>
        <v/>
      </c>
      <c r="L39" s="99" t="s">
        <v>133</v>
      </c>
      <c r="M39" s="99"/>
      <c r="N39" s="99"/>
      <c r="O39" s="99"/>
      <c r="P39" s="99"/>
      <c r="Q39" s="99"/>
      <c r="R39" s="99"/>
      <c r="S39" s="99"/>
      <c r="T39" s="99"/>
      <c r="U39" s="99"/>
    </row>
    <row r="40" spans="1:23" s="35" customFormat="1" ht="18" customHeight="1" thickBot="1" x14ac:dyDescent="0.25">
      <c r="A40" s="36"/>
      <c r="B40" s="64"/>
      <c r="C40" s="65"/>
      <c r="D40" s="65"/>
      <c r="E40" s="65"/>
      <c r="F40" s="65"/>
      <c r="G40" s="66" t="s">
        <v>57</v>
      </c>
      <c r="H40" s="67">
        <f>SUM(H37:H39)</f>
        <v>0</v>
      </c>
      <c r="I40" s="68">
        <f>SUM(I37:I39)</f>
        <v>6</v>
      </c>
      <c r="J40" s="64"/>
      <c r="K40" s="64"/>
      <c r="L40" s="99"/>
      <c r="M40" s="99"/>
      <c r="N40" s="99"/>
      <c r="O40" s="99"/>
      <c r="P40" s="99"/>
      <c r="Q40" s="99"/>
      <c r="R40" s="99"/>
      <c r="S40" s="99"/>
      <c r="T40" s="99"/>
      <c r="U40" s="99"/>
    </row>
    <row r="41" spans="1:23" ht="40.200000000000003" customHeight="1" thickBot="1" x14ac:dyDescent="0.35">
      <c r="B41" s="86"/>
      <c r="C41" s="89"/>
      <c r="D41" s="89"/>
      <c r="E41" s="89"/>
      <c r="F41" s="96" t="s">
        <v>59</v>
      </c>
      <c r="G41" s="97"/>
      <c r="H41" s="82">
        <f>H21+H27+H34+H40</f>
        <v>0</v>
      </c>
      <c r="I41" s="83">
        <f>I21+I27+I34+I40</f>
        <v>43</v>
      </c>
      <c r="J41" s="59"/>
      <c r="K41" s="87"/>
    </row>
    <row r="42" spans="1:23" x14ac:dyDescent="0.3">
      <c r="C42" s="121"/>
      <c r="D42" s="122"/>
      <c r="E42" s="111"/>
      <c r="F42" s="111"/>
      <c r="G42" s="91"/>
      <c r="H42" s="88"/>
      <c r="I42" s="85"/>
      <c r="J42" s="86"/>
      <c r="K42" s="87"/>
      <c r="W42" s="28"/>
    </row>
    <row r="43" spans="1:23" ht="18" x14ac:dyDescent="0.35">
      <c r="B43" s="205"/>
      <c r="C43" s="224" t="s">
        <v>67</v>
      </c>
      <c r="D43" s="225"/>
      <c r="E43" s="182"/>
      <c r="F43" s="119"/>
      <c r="G43" s="141"/>
      <c r="H43" s="108"/>
      <c r="I43" s="119" t="s">
        <v>67</v>
      </c>
      <c r="J43" s="119" t="s">
        <v>122</v>
      </c>
      <c r="K43" s="119" t="s">
        <v>116</v>
      </c>
      <c r="L43" s="119" t="s">
        <v>109</v>
      </c>
      <c r="N43" s="31"/>
      <c r="W43" s="28"/>
    </row>
    <row r="44" spans="1:23" ht="18" x14ac:dyDescent="0.35">
      <c r="B44" s="205" t="s">
        <v>68</v>
      </c>
      <c r="C44" s="140" t="str">
        <f>$I44</f>
        <v/>
      </c>
      <c r="D44" s="137" t="s">
        <v>105</v>
      </c>
      <c r="E44" s="118" t="str">
        <f>IF(C44&gt;7,"CORRECT",IF(AND(C44&gt;4,C44&lt;=7),"MOYEN",IF(AND(C44&gt;=0,C44&lt;=4),"INSUFFISANT")))</f>
        <v>CORRECT</v>
      </c>
      <c r="F44" s="118"/>
      <c r="G44" s="141"/>
      <c r="H44" s="118" t="s">
        <v>68</v>
      </c>
      <c r="I44" s="120" t="str">
        <f>IF(G19="","",H21*10/I21)</f>
        <v/>
      </c>
      <c r="J44" s="118">
        <v>10</v>
      </c>
      <c r="K44" s="118">
        <v>7</v>
      </c>
      <c r="L44" s="118">
        <v>4</v>
      </c>
      <c r="N44" s="31"/>
      <c r="O44" s="31"/>
      <c r="W44" s="28"/>
    </row>
    <row r="45" spans="1:23" ht="18" x14ac:dyDescent="0.35">
      <c r="B45" s="205" t="s">
        <v>69</v>
      </c>
      <c r="C45" s="140" t="str">
        <f>$I45</f>
        <v/>
      </c>
      <c r="D45" s="137" t="s">
        <v>105</v>
      </c>
      <c r="E45" s="118" t="str">
        <f>IF(C45="INELIGIBLE","INELIGIBLE",IF(C45&gt;7,"CORRECT",IF(AND(C45&gt;4,C45&lt;=7),"MOYEN",IF(AND(C45&gt;=0,C45&lt;=4),"INSUFFISANT"))))</f>
        <v>CORRECT</v>
      </c>
      <c r="F45" s="118"/>
      <c r="G45" s="141"/>
      <c r="H45" s="118" t="s">
        <v>69</v>
      </c>
      <c r="I45" s="120" t="str">
        <f>IF(OR(G25=2,G26=2),"INELIGIBLE",IF(G24="","",H27*10/I27))</f>
        <v/>
      </c>
      <c r="J45" s="118">
        <v>10</v>
      </c>
      <c r="K45" s="118">
        <v>7</v>
      </c>
      <c r="L45" s="118">
        <v>4</v>
      </c>
      <c r="N45" s="69"/>
      <c r="O45" s="69"/>
      <c r="P45" s="98"/>
      <c r="Q45" s="98"/>
      <c r="W45" s="28"/>
    </row>
    <row r="46" spans="1:23" ht="18" x14ac:dyDescent="0.35">
      <c r="B46" s="205" t="s">
        <v>70</v>
      </c>
      <c r="C46" s="140" t="str">
        <f>$I46</f>
        <v/>
      </c>
      <c r="D46" s="138" t="s">
        <v>105</v>
      </c>
      <c r="E46" s="118" t="str">
        <f>IF(C46&gt;7,"CORRECT",IF(AND(C46&gt;4,C46&lt;=7),"MOYEN",IF(AND(C46&gt;=0,C46&lt;=4),"INSUFFISANT")))</f>
        <v>CORRECT</v>
      </c>
      <c r="F46" s="118"/>
      <c r="G46" s="141"/>
      <c r="H46" s="118" t="s">
        <v>70</v>
      </c>
      <c r="I46" s="120" t="str">
        <f>IF(G33="","",H34*10/I34)</f>
        <v/>
      </c>
      <c r="J46" s="118">
        <v>10</v>
      </c>
      <c r="K46" s="118">
        <v>7</v>
      </c>
      <c r="L46" s="118">
        <v>4</v>
      </c>
      <c r="N46" s="69"/>
      <c r="O46" s="69"/>
      <c r="P46" s="117"/>
      <c r="Q46" s="117"/>
      <c r="R46" s="101"/>
      <c r="S46" s="101"/>
      <c r="W46" s="28"/>
    </row>
    <row r="47" spans="1:23" ht="18" x14ac:dyDescent="0.35">
      <c r="B47" s="205" t="s">
        <v>71</v>
      </c>
      <c r="C47" s="140" t="str">
        <f>$I47</f>
        <v/>
      </c>
      <c r="D47" s="139" t="s">
        <v>105</v>
      </c>
      <c r="E47" s="118" t="str">
        <f>IF(C47&gt;7,"CORRECT",IF(AND(C47&gt;4,C47&lt;=7),"MOYEN",IF(AND(C47&gt;=0,C47&lt;=4),"INSUFFISANT")))</f>
        <v>CORRECT</v>
      </c>
      <c r="F47" s="118"/>
      <c r="G47" s="107"/>
      <c r="H47" s="118" t="s">
        <v>71</v>
      </c>
      <c r="I47" s="120" t="str">
        <f>IF(G39="","",H40*10/I40)</f>
        <v/>
      </c>
      <c r="J47" s="118">
        <v>10</v>
      </c>
      <c r="K47" s="118">
        <v>7</v>
      </c>
      <c r="L47" s="118">
        <v>4</v>
      </c>
      <c r="N47" s="31"/>
      <c r="O47" s="31"/>
      <c r="P47" s="31"/>
      <c r="Q47" s="98"/>
    </row>
    <row r="48" spans="1:23" x14ac:dyDescent="0.3">
      <c r="B48" s="84"/>
      <c r="C48" s="84"/>
      <c r="D48" s="84"/>
      <c r="E48" s="101"/>
      <c r="F48" s="101"/>
      <c r="G48" s="107"/>
      <c r="H48" s="108"/>
      <c r="I48" s="108"/>
      <c r="J48" s="109"/>
      <c r="K48" s="116"/>
      <c r="N48" s="31"/>
      <c r="O48" s="31"/>
      <c r="P48" s="31"/>
      <c r="Q48" s="98"/>
    </row>
    <row r="49" spans="1:21" x14ac:dyDescent="0.3">
      <c r="B49" s="84"/>
      <c r="C49" s="84"/>
      <c r="D49" s="84"/>
      <c r="E49" s="101"/>
      <c r="F49" s="101"/>
      <c r="G49" s="107"/>
      <c r="H49" s="118"/>
      <c r="I49" s="120"/>
      <c r="J49" s="118"/>
      <c r="K49" s="118"/>
      <c r="L49" s="118"/>
      <c r="N49" s="31"/>
      <c r="O49" s="31"/>
      <c r="P49" s="31"/>
      <c r="Q49" s="69"/>
      <c r="R49" s="31"/>
      <c r="S49" s="31"/>
      <c r="T49" s="31"/>
      <c r="U49" s="31"/>
    </row>
    <row r="50" spans="1:21" x14ac:dyDescent="0.3">
      <c r="B50" s="84"/>
      <c r="C50" s="84"/>
      <c r="D50" s="84"/>
      <c r="E50" s="101"/>
      <c r="F50" s="101"/>
      <c r="G50" s="107"/>
      <c r="H50" s="118"/>
      <c r="I50" s="120"/>
      <c r="J50" s="118"/>
      <c r="K50" s="118"/>
      <c r="L50" s="118"/>
      <c r="N50" s="31"/>
      <c r="O50" s="31"/>
      <c r="P50" s="31"/>
      <c r="Q50" s="69"/>
      <c r="R50" s="31"/>
      <c r="S50" s="31"/>
      <c r="T50" s="31"/>
      <c r="U50" s="31"/>
    </row>
    <row r="51" spans="1:21" x14ac:dyDescent="0.3">
      <c r="B51" s="84"/>
      <c r="C51" s="84"/>
      <c r="D51" s="84"/>
      <c r="E51" s="101"/>
      <c r="F51" s="101"/>
      <c r="G51" s="107"/>
      <c r="H51" s="118"/>
      <c r="I51" s="120"/>
      <c r="J51" s="118"/>
      <c r="K51" s="118"/>
      <c r="L51" s="118"/>
      <c r="N51" s="31"/>
      <c r="O51" s="31"/>
      <c r="P51" s="31"/>
      <c r="Q51" s="69"/>
      <c r="R51" s="31"/>
      <c r="S51" s="31"/>
      <c r="T51" s="31"/>
      <c r="U51" s="31"/>
    </row>
    <row r="52" spans="1:21" x14ac:dyDescent="0.3">
      <c r="B52" s="84"/>
      <c r="C52" s="84"/>
      <c r="D52" s="84"/>
      <c r="E52" s="84"/>
      <c r="F52" s="84"/>
      <c r="G52" s="90"/>
      <c r="H52" s="85"/>
      <c r="I52" s="85"/>
      <c r="J52" s="86"/>
      <c r="K52" s="125"/>
      <c r="L52" s="31"/>
      <c r="M52" s="31"/>
      <c r="N52" s="31"/>
      <c r="O52" s="31"/>
      <c r="P52" s="31"/>
      <c r="Q52" s="69"/>
      <c r="R52" s="31"/>
      <c r="S52" s="31"/>
      <c r="T52" s="31"/>
      <c r="U52" s="31"/>
    </row>
    <row r="53" spans="1:21" x14ac:dyDescent="0.3">
      <c r="B53" s="84"/>
      <c r="C53" s="84"/>
      <c r="D53" s="84"/>
      <c r="E53" s="84"/>
      <c r="F53" s="84"/>
      <c r="G53" s="90"/>
      <c r="H53" s="85"/>
      <c r="I53" s="85"/>
      <c r="J53" s="86"/>
      <c r="K53" s="125"/>
      <c r="L53" s="69"/>
      <c r="M53" s="69"/>
      <c r="N53" s="69"/>
      <c r="O53" s="69"/>
      <c r="P53" s="69"/>
      <c r="Q53" s="69"/>
      <c r="R53" s="31"/>
      <c r="S53" s="31"/>
      <c r="T53" s="31"/>
      <c r="U53" s="31"/>
    </row>
    <row r="54" spans="1:21" s="132" customFormat="1" x14ac:dyDescent="0.3">
      <c r="A54" s="128"/>
      <c r="B54" s="126"/>
      <c r="C54" s="126"/>
      <c r="D54" s="126"/>
      <c r="E54" s="126"/>
      <c r="F54" s="126"/>
      <c r="G54" s="135"/>
      <c r="H54" s="129"/>
      <c r="I54" s="129"/>
      <c r="J54" s="130"/>
      <c r="K54" s="133"/>
      <c r="L54" s="134"/>
      <c r="M54" s="134"/>
      <c r="N54" s="134"/>
      <c r="O54" s="134"/>
      <c r="P54" s="134"/>
      <c r="Q54" s="134"/>
      <c r="R54" s="128"/>
      <c r="S54" s="128"/>
      <c r="T54" s="128"/>
      <c r="U54" s="128"/>
    </row>
    <row r="55" spans="1:21" s="132" customFormat="1" x14ac:dyDescent="0.3">
      <c r="A55" s="128"/>
      <c r="B55" s="126"/>
      <c r="C55" s="126"/>
      <c r="D55" s="126"/>
      <c r="E55" s="126"/>
      <c r="F55" s="126"/>
      <c r="G55" s="135"/>
      <c r="H55" s="129"/>
      <c r="I55" s="129"/>
      <c r="J55" s="130"/>
      <c r="K55" s="133"/>
      <c r="L55" s="134"/>
      <c r="M55" s="134"/>
      <c r="N55" s="134"/>
      <c r="O55" s="134"/>
      <c r="P55" s="134"/>
      <c r="Q55" s="134"/>
      <c r="R55" s="128"/>
      <c r="S55" s="128"/>
      <c r="T55" s="128"/>
      <c r="U55" s="128"/>
    </row>
    <row r="56" spans="1:21" s="132" customFormat="1" x14ac:dyDescent="0.3">
      <c r="A56" s="128"/>
      <c r="B56" s="126"/>
      <c r="C56" s="126"/>
      <c r="D56" s="126"/>
      <c r="E56" s="126"/>
      <c r="F56" s="126"/>
      <c r="G56" s="135"/>
      <c r="H56" s="129"/>
      <c r="I56" s="129"/>
      <c r="J56" s="130"/>
      <c r="K56" s="131"/>
      <c r="L56" s="128"/>
      <c r="M56" s="128"/>
      <c r="N56" s="128"/>
      <c r="O56" s="128"/>
      <c r="P56" s="128"/>
      <c r="Q56" s="128"/>
      <c r="R56" s="128"/>
      <c r="S56" s="128"/>
      <c r="T56" s="128"/>
      <c r="U56" s="128"/>
    </row>
    <row r="57" spans="1:21" x14ac:dyDescent="0.3">
      <c r="B57" s="84"/>
      <c r="C57" s="84"/>
      <c r="D57" s="84"/>
      <c r="E57" s="84"/>
      <c r="F57" s="84"/>
      <c r="G57" s="90"/>
      <c r="H57" s="108"/>
      <c r="I57" s="108"/>
      <c r="J57" s="109"/>
      <c r="K57" s="110"/>
    </row>
    <row r="58" spans="1:21" x14ac:dyDescent="0.3">
      <c r="B58" s="84"/>
      <c r="C58" s="84"/>
      <c r="D58" s="84"/>
      <c r="E58" s="84"/>
      <c r="F58" s="84"/>
      <c r="G58" s="90"/>
      <c r="H58" s="108"/>
      <c r="I58" s="108"/>
      <c r="J58" s="109"/>
      <c r="K58" s="110"/>
    </row>
    <row r="59" spans="1:21" x14ac:dyDescent="0.3">
      <c r="B59" s="84"/>
      <c r="C59" s="84"/>
      <c r="D59" s="84"/>
      <c r="E59" s="84"/>
      <c r="F59" s="84"/>
      <c r="G59" s="90"/>
      <c r="H59" s="108"/>
      <c r="I59" s="108"/>
      <c r="J59" s="109"/>
      <c r="K59" s="110"/>
    </row>
    <row r="60" spans="1:21" x14ac:dyDescent="0.3">
      <c r="B60" s="84"/>
      <c r="C60" s="84"/>
      <c r="D60" s="84"/>
      <c r="E60" s="84"/>
      <c r="F60" s="84"/>
      <c r="G60" s="90"/>
      <c r="H60" s="108"/>
      <c r="I60" s="108"/>
      <c r="J60" s="109"/>
      <c r="K60" s="110"/>
    </row>
    <row r="61" spans="1:21" x14ac:dyDescent="0.3">
      <c r="B61" s="84"/>
      <c r="C61" s="84"/>
      <c r="D61" s="84"/>
      <c r="E61" s="84"/>
      <c r="F61" s="84"/>
      <c r="G61" s="90"/>
      <c r="H61" s="108"/>
      <c r="I61" s="108"/>
      <c r="J61" s="109"/>
      <c r="K61" s="110"/>
    </row>
    <row r="62" spans="1:21" x14ac:dyDescent="0.3">
      <c r="B62" s="84"/>
      <c r="C62" s="84"/>
      <c r="D62" s="84"/>
      <c r="E62" s="84"/>
      <c r="F62" s="84"/>
      <c r="G62" s="90"/>
      <c r="H62" s="85"/>
      <c r="I62" s="85"/>
      <c r="J62" s="86"/>
      <c r="K62" s="87"/>
    </row>
    <row r="63" spans="1:21" x14ac:dyDescent="0.3">
      <c r="B63" s="84"/>
      <c r="C63" s="84"/>
      <c r="D63" s="84"/>
      <c r="E63" s="84"/>
      <c r="F63" s="84"/>
      <c r="G63" s="90"/>
      <c r="H63" s="85"/>
      <c r="I63" s="85"/>
      <c r="J63" s="86"/>
      <c r="K63" s="87"/>
    </row>
    <row r="64" spans="1:21" x14ac:dyDescent="0.3">
      <c r="B64" s="84"/>
      <c r="C64" s="84"/>
      <c r="D64" s="84"/>
      <c r="E64" s="84"/>
      <c r="F64" s="84"/>
      <c r="G64" s="90"/>
      <c r="H64" s="85"/>
      <c r="I64" s="85"/>
      <c r="J64" s="86"/>
      <c r="K64" s="87"/>
    </row>
    <row r="65" spans="2:11" x14ac:dyDescent="0.3">
      <c r="B65" s="84"/>
      <c r="C65" s="84"/>
      <c r="D65" s="84"/>
      <c r="E65" s="84"/>
      <c r="F65" s="84"/>
      <c r="G65" s="90"/>
      <c r="H65" s="85"/>
      <c r="I65" s="85"/>
      <c r="J65" s="86"/>
      <c r="K65" s="87"/>
    </row>
    <row r="66" spans="2:11" x14ac:dyDescent="0.3">
      <c r="B66" s="84"/>
      <c r="C66" s="84"/>
      <c r="D66" s="84"/>
      <c r="E66" s="84"/>
      <c r="F66" s="84"/>
      <c r="G66" s="90"/>
      <c r="H66" s="85"/>
      <c r="I66" s="85"/>
      <c r="J66" s="86"/>
      <c r="K66" s="87"/>
    </row>
    <row r="67" spans="2:11" x14ac:dyDescent="0.3">
      <c r="B67" s="84"/>
      <c r="C67" s="84"/>
      <c r="D67" s="84"/>
      <c r="E67" s="84"/>
      <c r="F67" s="84"/>
      <c r="G67" s="90"/>
      <c r="H67" s="85"/>
      <c r="I67" s="85"/>
      <c r="J67" s="86"/>
      <c r="K67" s="87"/>
    </row>
    <row r="68" spans="2:11" x14ac:dyDescent="0.3">
      <c r="B68" s="84"/>
      <c r="C68" s="84"/>
      <c r="D68" s="84"/>
      <c r="E68" s="84"/>
      <c r="F68" s="84"/>
      <c r="G68" s="90"/>
      <c r="H68" s="85"/>
      <c r="I68" s="85"/>
      <c r="J68" s="86"/>
      <c r="K68" s="87"/>
    </row>
    <row r="69" spans="2:11" x14ac:dyDescent="0.3">
      <c r="B69" s="84"/>
      <c r="C69" s="84"/>
      <c r="D69" s="84"/>
      <c r="E69" s="84"/>
      <c r="F69" s="84"/>
      <c r="G69" s="90"/>
      <c r="H69" s="85"/>
      <c r="I69" s="85"/>
      <c r="J69" s="86"/>
      <c r="K69" s="87"/>
    </row>
    <row r="70" spans="2:11" x14ac:dyDescent="0.3">
      <c r="B70" s="84"/>
      <c r="C70" s="84"/>
      <c r="D70" s="84"/>
      <c r="E70" s="84"/>
      <c r="F70" s="84"/>
      <c r="G70" s="90"/>
      <c r="H70" s="85"/>
      <c r="I70" s="85"/>
      <c r="J70" s="86"/>
      <c r="K70" s="87"/>
    </row>
    <row r="71" spans="2:11" x14ac:dyDescent="0.3">
      <c r="B71" s="84"/>
      <c r="C71" s="84"/>
      <c r="D71" s="84"/>
      <c r="E71" s="84"/>
      <c r="F71" s="84"/>
      <c r="G71" s="90"/>
      <c r="H71" s="85"/>
      <c r="I71" s="85"/>
      <c r="J71" s="86"/>
      <c r="K71" s="87"/>
    </row>
    <row r="72" spans="2:11" x14ac:dyDescent="0.3">
      <c r="B72" s="84"/>
      <c r="C72" s="84"/>
      <c r="D72" s="84"/>
      <c r="E72" s="84"/>
      <c r="F72" s="84"/>
      <c r="G72" s="90"/>
      <c r="H72" s="85"/>
      <c r="I72" s="85"/>
      <c r="J72" s="86"/>
      <c r="K72" s="87"/>
    </row>
    <row r="73" spans="2:11" x14ac:dyDescent="0.3">
      <c r="B73" s="84"/>
      <c r="C73" s="84"/>
      <c r="D73" s="84"/>
      <c r="E73" s="84"/>
      <c r="F73" s="84"/>
      <c r="G73" s="90"/>
      <c r="H73" s="85"/>
      <c r="I73" s="85"/>
      <c r="J73" s="86"/>
      <c r="K73" s="87"/>
    </row>
    <row r="74" spans="2:11" x14ac:dyDescent="0.3">
      <c r="B74" s="84"/>
      <c r="C74" s="84"/>
      <c r="D74" s="84"/>
      <c r="E74" s="84"/>
      <c r="F74" s="84"/>
      <c r="G74" s="90"/>
      <c r="H74" s="85"/>
      <c r="I74" s="85"/>
      <c r="J74" s="86"/>
      <c r="K74" s="87"/>
    </row>
    <row r="75" spans="2:11" x14ac:dyDescent="0.3">
      <c r="B75" s="84"/>
      <c r="C75" s="84"/>
      <c r="D75" s="84"/>
      <c r="E75" s="84"/>
      <c r="F75" s="84"/>
      <c r="G75" s="90"/>
      <c r="H75" s="85"/>
      <c r="I75" s="85"/>
    </row>
  </sheetData>
  <sheetProtection algorithmName="SHA-512" hashValue="TvU1kcw7x4eNwArTH6EnoUBlXjpcBy6S7ZLISptqfKL0DF9xP9iSjfrcaM8+z9CtrcymwsjMZLkep1l+3c91Rg==" saltValue="nyDqiz+sbYPCuRzGSaA/1A==" spinCount="100000" sheet="1" objects="1" scenarios="1" formatColumns="0" formatRows="0"/>
  <mergeCells count="8">
    <mergeCell ref="B2:F2"/>
    <mergeCell ref="C43:D43"/>
    <mergeCell ref="C4:E4"/>
    <mergeCell ref="G4:H4"/>
    <mergeCell ref="I4:K4"/>
    <mergeCell ref="C5:E5"/>
    <mergeCell ref="G5:H5"/>
    <mergeCell ref="I5:J5"/>
  </mergeCells>
  <conditionalFormatting sqref="C44">
    <cfRule type="expression" dxfId="62" priority="13">
      <formula>$E$44="MOYEN"</formula>
    </cfRule>
  </conditionalFormatting>
  <conditionalFormatting sqref="C45">
    <cfRule type="expression" dxfId="61" priority="15">
      <formula>$E$45="INSUFFISANT"</formula>
    </cfRule>
    <cfRule type="cellIs" dxfId="60" priority="18" operator="equal">
      <formula>"INELIGIBLE"</formula>
    </cfRule>
    <cfRule type="expression" dxfId="59" priority="19">
      <formula>$C$45="INELIGIBLE"</formula>
    </cfRule>
  </conditionalFormatting>
  <conditionalFormatting sqref="C44:D44">
    <cfRule type="expression" dxfId="58" priority="16">
      <formula>$E$44="INSUFFISANT"</formula>
    </cfRule>
  </conditionalFormatting>
  <conditionalFormatting sqref="C45:D45">
    <cfRule type="expression" dxfId="57" priority="6">
      <formula>$E$45="MOYEN"</formula>
    </cfRule>
  </conditionalFormatting>
  <conditionalFormatting sqref="C46:D46">
    <cfRule type="expression" dxfId="56" priority="8">
      <formula>$E$46="INSUFFISANT"</formula>
    </cfRule>
    <cfRule type="expression" dxfId="55" priority="10">
      <formula>$E$46="MOYEN"</formula>
    </cfRule>
  </conditionalFormatting>
  <conditionalFormatting sqref="C47:D47">
    <cfRule type="expression" dxfId="54" priority="1">
      <formula>$E$47="MOYEN"</formula>
    </cfRule>
    <cfRule type="expression" dxfId="53" priority="2">
      <formula>$E$47="INSUFFISANT"</formula>
    </cfRule>
  </conditionalFormatting>
  <conditionalFormatting sqref="D44">
    <cfRule type="expression" dxfId="52" priority="12">
      <formula>$E$44="MOYEN"</formula>
    </cfRule>
  </conditionalFormatting>
  <conditionalFormatting sqref="D45">
    <cfRule type="expression" dxfId="51" priority="5">
      <formula>$E$45="INSUFFISNT"</formula>
    </cfRule>
    <cfRule type="expression" dxfId="50" priority="14">
      <formula>$C$45="INELIGIBLE"</formula>
    </cfRule>
  </conditionalFormatting>
  <dataValidations count="3">
    <dataValidation type="list" allowBlank="1" showInputMessage="1" showErrorMessage="1" sqref="G10:G13 G17:G19 G30:G33 G37:G39 G25" xr:uid="{00000000-0002-0000-0200-000000000000}">
      <formula1>$M$8:$M$10</formula1>
    </dataValidation>
    <dataValidation type="list" allowBlank="1" showInputMessage="1" showErrorMessage="1" sqref="G9 G24 G14:G16" xr:uid="{00000000-0002-0000-0200-000001000000}">
      <formula1>$M$9:$M$13</formula1>
    </dataValidation>
    <dataValidation type="list" allowBlank="1" showInputMessage="1" showErrorMessage="1" sqref="G26" xr:uid="{00000000-0002-0000-0200-000002000000}">
      <formula1>$M$8:$M$11</formula1>
    </dataValidation>
  </dataValidations>
  <pageMargins left="0.7" right="0.7" top="0.75" bottom="0.75" header="0.3" footer="0.3"/>
  <pageSetup paperSize="9" orientation="portrait" r:id="rId1"/>
  <ignoredErrors>
    <ignoredError sqref="E4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B88D6"/>
  </sheetPr>
  <dimension ref="A1:W75"/>
  <sheetViews>
    <sheetView topLeftCell="B1" zoomScaleNormal="100" workbookViewId="0">
      <selection activeCell="G12" sqref="G12"/>
    </sheetView>
  </sheetViews>
  <sheetFormatPr baseColWidth="10" defaultColWidth="65.90625" defaultRowHeight="13.8" x14ac:dyDescent="0.3"/>
  <cols>
    <col min="1" max="1" width="4.90625" style="31" customWidth="1"/>
    <col min="2" max="2" width="56.453125" style="37" customWidth="1"/>
    <col min="3" max="3" width="18" style="37" customWidth="1"/>
    <col min="4" max="4" width="16.453125" style="37" customWidth="1"/>
    <col min="5" max="5" width="20.90625" style="37" customWidth="1"/>
    <col min="6" max="6" width="13.453125" style="37" bestFit="1" customWidth="1"/>
    <col min="7" max="7" width="13.08984375" style="56" customWidth="1"/>
    <col min="8" max="9" width="13.08984375" style="38" customWidth="1"/>
    <col min="10" max="10" width="20.08984375" style="44" customWidth="1"/>
    <col min="11" max="11" width="65.90625" style="28"/>
    <col min="12" max="16" width="10.36328125" style="92" customWidth="1"/>
    <col min="17" max="21" width="65.90625" style="92"/>
    <col min="22" max="16384" width="65.90625" style="27"/>
  </cols>
  <sheetData>
    <row r="1" spans="1:21" s="31" customFormat="1" x14ac:dyDescent="0.3">
      <c r="B1" s="84"/>
      <c r="C1" s="84"/>
      <c r="D1" s="84"/>
      <c r="E1" s="84"/>
      <c r="F1" s="84"/>
      <c r="G1" s="90"/>
      <c r="H1" s="85"/>
      <c r="I1" s="85"/>
      <c r="J1" s="86"/>
      <c r="K1" s="87"/>
      <c r="L1" s="92"/>
      <c r="M1" s="92"/>
      <c r="N1" s="92"/>
      <c r="O1" s="92"/>
      <c r="P1" s="92"/>
      <c r="Q1" s="92"/>
      <c r="R1" s="92"/>
      <c r="S1" s="92"/>
      <c r="T1" s="92"/>
      <c r="U1" s="92"/>
    </row>
    <row r="2" spans="1:21" s="113" customFormat="1" ht="22.2" x14ac:dyDescent="0.35">
      <c r="B2" s="223" t="s">
        <v>148</v>
      </c>
      <c r="C2" s="223"/>
      <c r="D2" s="223"/>
      <c r="E2" s="223"/>
      <c r="F2" s="223"/>
      <c r="G2" s="114"/>
      <c r="H2" s="115" t="s">
        <v>124</v>
      </c>
    </row>
    <row r="3" spans="1:21" s="31" customFormat="1" ht="15" thickBot="1" x14ac:dyDescent="0.35">
      <c r="B3" s="183" t="s">
        <v>120</v>
      </c>
      <c r="C3" s="84"/>
      <c r="D3" s="84"/>
      <c r="E3" s="84"/>
      <c r="F3" s="111"/>
      <c r="G3" s="90"/>
      <c r="H3" s="85"/>
      <c r="I3" s="85"/>
      <c r="J3" s="86"/>
      <c r="K3" s="87"/>
      <c r="L3" s="92"/>
      <c r="M3" s="92"/>
      <c r="N3" s="92"/>
      <c r="O3" s="92"/>
      <c r="P3" s="92"/>
      <c r="Q3" s="92"/>
      <c r="R3" s="92"/>
      <c r="S3" s="92"/>
      <c r="T3" s="92"/>
      <c r="U3" s="92"/>
    </row>
    <row r="4" spans="1:21" customFormat="1" ht="46.95" customHeight="1" thickBot="1" x14ac:dyDescent="0.25">
      <c r="A4" s="2"/>
      <c r="B4" s="104" t="s">
        <v>92</v>
      </c>
      <c r="C4" s="218">
        <f>+NOTICE!$D$12</f>
        <v>0</v>
      </c>
      <c r="D4" s="219"/>
      <c r="E4" s="220"/>
      <c r="F4" s="112"/>
      <c r="G4" s="209" t="s">
        <v>121</v>
      </c>
      <c r="H4" s="226"/>
      <c r="I4" s="211"/>
      <c r="J4" s="212"/>
      <c r="K4" s="213"/>
      <c r="L4" s="103"/>
      <c r="M4" s="103"/>
      <c r="N4" s="103"/>
      <c r="O4" s="103"/>
      <c r="P4" s="102"/>
      <c r="Q4" s="102"/>
      <c r="R4" s="102"/>
      <c r="S4" s="102"/>
      <c r="T4" s="102"/>
      <c r="U4" s="102"/>
    </row>
    <row r="5" spans="1:21" customFormat="1" ht="35.25" customHeight="1" thickBot="1" x14ac:dyDescent="0.25">
      <c r="A5" s="2"/>
      <c r="B5" s="104" t="s">
        <v>12</v>
      </c>
      <c r="C5" s="218">
        <f>+NOTICE!$D$13</f>
        <v>0</v>
      </c>
      <c r="D5" s="219"/>
      <c r="E5" s="220"/>
      <c r="F5" s="112"/>
      <c r="G5" s="209" t="s">
        <v>93</v>
      </c>
      <c r="H5" s="226"/>
      <c r="I5" s="227"/>
      <c r="J5" s="228"/>
      <c r="K5" s="112"/>
      <c r="L5" s="103"/>
      <c r="M5" s="103"/>
      <c r="N5" s="103"/>
      <c r="O5" s="103"/>
      <c r="P5" s="102"/>
      <c r="Q5" s="102"/>
      <c r="R5" s="102"/>
      <c r="S5" s="102"/>
      <c r="T5" s="102"/>
      <c r="U5" s="102"/>
    </row>
    <row r="6" spans="1:21" s="69" customFormat="1" x14ac:dyDescent="0.3">
      <c r="B6" s="74"/>
      <c r="C6" s="70"/>
      <c r="D6" s="70"/>
      <c r="E6" s="70"/>
      <c r="F6" s="70"/>
      <c r="G6" s="94"/>
      <c r="H6" s="71"/>
      <c r="I6" s="71"/>
      <c r="J6" s="74"/>
      <c r="K6" s="61"/>
      <c r="L6" s="98"/>
      <c r="M6" s="98"/>
      <c r="N6" s="98"/>
      <c r="O6" s="98"/>
      <c r="P6" s="98"/>
      <c r="Q6" s="98"/>
      <c r="R6" s="98"/>
      <c r="S6" s="98"/>
      <c r="T6" s="98"/>
      <c r="U6" s="98"/>
    </row>
    <row r="7" spans="1:21" s="69" customFormat="1" ht="14.4" thickBot="1" x14ac:dyDescent="0.35">
      <c r="B7" s="203"/>
      <c r="C7" s="70"/>
      <c r="D7" s="70"/>
      <c r="E7" s="70"/>
      <c r="F7" s="70"/>
      <c r="G7" s="94"/>
      <c r="H7" s="71"/>
      <c r="I7" s="71"/>
      <c r="J7" s="74"/>
      <c r="K7" s="61"/>
      <c r="L7" s="98"/>
      <c r="M7" s="98"/>
      <c r="N7" s="98"/>
      <c r="O7" s="98"/>
      <c r="P7" s="98"/>
      <c r="Q7" s="98"/>
      <c r="R7" s="98"/>
      <c r="S7" s="98"/>
      <c r="T7" s="98"/>
      <c r="U7" s="98"/>
    </row>
    <row r="8" spans="1:21" ht="19.95" customHeight="1" x14ac:dyDescent="0.3">
      <c r="B8" s="45" t="s">
        <v>15</v>
      </c>
      <c r="C8" s="46" t="s">
        <v>16</v>
      </c>
      <c r="D8" s="46" t="s">
        <v>17</v>
      </c>
      <c r="E8" s="46" t="s">
        <v>18</v>
      </c>
      <c r="F8" s="46" t="s">
        <v>19</v>
      </c>
      <c r="G8" s="46" t="s">
        <v>20</v>
      </c>
      <c r="H8" s="46" t="s">
        <v>21</v>
      </c>
      <c r="I8" s="46" t="s">
        <v>22</v>
      </c>
      <c r="J8" s="46" t="s">
        <v>72</v>
      </c>
      <c r="K8" s="46" t="s">
        <v>23</v>
      </c>
    </row>
    <row r="9" spans="1:21" ht="42" customHeight="1" x14ac:dyDescent="0.3">
      <c r="B9" s="79" t="s">
        <v>145</v>
      </c>
      <c r="C9" s="29" t="s">
        <v>73</v>
      </c>
      <c r="D9" s="29" t="s">
        <v>24</v>
      </c>
      <c r="E9" s="29" t="s">
        <v>74</v>
      </c>
      <c r="F9" s="29" t="s">
        <v>75</v>
      </c>
      <c r="G9" s="42"/>
      <c r="H9" s="47" t="str">
        <f>IF(ISBLANK(G9),"",IF(G9=1,2,IF(G9=2,1,IF(G9=3,1,0))))</f>
        <v/>
      </c>
      <c r="I9" s="40">
        <v>2</v>
      </c>
      <c r="J9" s="43"/>
      <c r="K9" s="77" t="str">
        <f>IF(G9="","",IF(G9=1,"","L’orientation des bâtiments est primordiale. Si celle-ci n’a pas été ou ne peut être optimisée lors de la construction, des éléments de ventilation devront être ajoutés pour faciliter la circulation de l’air."))</f>
        <v/>
      </c>
      <c r="M9" s="92">
        <v>1</v>
      </c>
    </row>
    <row r="10" spans="1:21" ht="42" customHeight="1" x14ac:dyDescent="0.3">
      <c r="B10" s="75" t="s">
        <v>25</v>
      </c>
      <c r="C10" s="29" t="s">
        <v>76</v>
      </c>
      <c r="D10" s="29" t="s">
        <v>77</v>
      </c>
      <c r="E10" s="54"/>
      <c r="F10" s="54"/>
      <c r="G10" s="42"/>
      <c r="H10" s="47" t="str">
        <f>IF(ISBLANK(G10),"",IF(G10=1,1,0))</f>
        <v/>
      </c>
      <c r="I10" s="40">
        <v>1</v>
      </c>
      <c r="J10" s="43"/>
      <c r="K10" s="77" t="str">
        <f>IF(G10="","",IF(G10=1,"","L’aménagement des abords, notamment par l’implantation d’un couvert végétal, permet de conserver la fraîcheur et de limiter l’accumulation de chaleur."))</f>
        <v/>
      </c>
      <c r="M10" s="92">
        <v>2</v>
      </c>
    </row>
    <row r="11" spans="1:21" ht="42" customHeight="1" x14ac:dyDescent="0.3">
      <c r="B11" s="75" t="s">
        <v>78</v>
      </c>
      <c r="C11" s="29" t="s">
        <v>26</v>
      </c>
      <c r="D11" s="29" t="s">
        <v>27</v>
      </c>
      <c r="E11" s="54"/>
      <c r="F11" s="54"/>
      <c r="G11" s="42"/>
      <c r="H11" s="47" t="str">
        <f>IF(ISBLANK(G11),"",IF(G11=1,1,0))</f>
        <v/>
      </c>
      <c r="I11" s="40">
        <v>1</v>
      </c>
      <c r="J11" s="43"/>
      <c r="K11" s="77" t="str">
        <f>IF(G11="","",IF(G11=1,"","Les obstacles situés à moins de 20 m des entrées et sorties d’air constituent un frein à l’optimisation de la circulation et du renouvellement de l’air. Il est donc fortement conseillé de les retirer."))</f>
        <v/>
      </c>
      <c r="M11" s="92">
        <v>3</v>
      </c>
    </row>
    <row r="12" spans="1:21" ht="42" customHeight="1" x14ac:dyDescent="0.3">
      <c r="B12" s="75" t="s">
        <v>149</v>
      </c>
      <c r="C12" s="29" t="s">
        <v>76</v>
      </c>
      <c r="D12" s="29" t="s">
        <v>77</v>
      </c>
      <c r="E12" s="54"/>
      <c r="F12" s="54"/>
      <c r="G12" s="42"/>
      <c r="H12" s="47" t="str">
        <f>IF(ISBLANK(G12),"",IF(G12=1,1,0))</f>
        <v/>
      </c>
      <c r="I12" s="40">
        <v>1</v>
      </c>
      <c r="J12" s="43"/>
      <c r="K12" s="77" t="str">
        <f>IF(ISBLANK(G12),"",(IF(G12=2,L12,"")))</f>
        <v/>
      </c>
      <c r="L12" s="92" t="s">
        <v>128</v>
      </c>
      <c r="M12" s="92">
        <v>4</v>
      </c>
    </row>
    <row r="13" spans="1:21" ht="42" customHeight="1" x14ac:dyDescent="0.3">
      <c r="B13" s="75" t="s">
        <v>28</v>
      </c>
      <c r="C13" s="29" t="s">
        <v>29</v>
      </c>
      <c r="D13" s="29" t="s">
        <v>30</v>
      </c>
      <c r="E13" s="54"/>
      <c r="F13" s="54"/>
      <c r="G13" s="42"/>
      <c r="H13" s="47" t="str">
        <f>IF(ISBLANK(G13),"",IF(G13=1,1,0))</f>
        <v/>
      </c>
      <c r="I13" s="40">
        <v>1</v>
      </c>
      <c r="J13" s="43"/>
      <c r="K13" s="77"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75" t="s">
        <v>31</v>
      </c>
      <c r="C14" s="29" t="s">
        <v>79</v>
      </c>
      <c r="D14" s="29" t="s">
        <v>80</v>
      </c>
      <c r="E14" s="29" t="s">
        <v>32</v>
      </c>
      <c r="F14" s="29" t="s">
        <v>33</v>
      </c>
      <c r="G14" s="42"/>
      <c r="H14" s="47" t="str">
        <f>IF(ISBLANK(G14),"",IF(G14=1,2,IF(G14=2,1,IF(G14=3,0.5,0))))</f>
        <v/>
      </c>
      <c r="I14" s="40">
        <v>2</v>
      </c>
      <c r="J14" s="43"/>
      <c r="K14" s="77"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75" t="s">
        <v>34</v>
      </c>
      <c r="C15" s="29" t="s">
        <v>35</v>
      </c>
      <c r="D15" s="29" t="s">
        <v>81</v>
      </c>
      <c r="E15" s="80" t="s">
        <v>82</v>
      </c>
      <c r="F15" s="30" t="s">
        <v>36</v>
      </c>
      <c r="G15" s="42"/>
      <c r="H15" s="47" t="str">
        <f>IF(ISBLANK(G15),"",IF(G15=1,2,IF(G15=2,1,IF(G15=3,0.5,0))))</f>
        <v/>
      </c>
      <c r="I15" s="40">
        <v>2</v>
      </c>
      <c r="J15" s="43"/>
      <c r="K15" s="77"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A16" s="92"/>
      <c r="B16" s="75" t="s">
        <v>37</v>
      </c>
      <c r="C16" s="29" t="s">
        <v>83</v>
      </c>
      <c r="D16" s="29" t="s">
        <v>38</v>
      </c>
      <c r="E16" s="29" t="s">
        <v>39</v>
      </c>
      <c r="F16" s="29" t="s">
        <v>40</v>
      </c>
      <c r="G16" s="42"/>
      <c r="H16" s="47" t="str">
        <f>IF(ISBLANK(G16),"",IF(G16=1,4,IF(G16=2,3,IF(G16=3,1,0))))</f>
        <v/>
      </c>
      <c r="I16" s="39">
        <v>4</v>
      </c>
      <c r="J16" s="42"/>
      <c r="K16" s="77" t="str">
        <f>IF(G16="","",IF(G16=1,"",L16))</f>
        <v/>
      </c>
      <c r="L16" s="92" t="s">
        <v>129</v>
      </c>
      <c r="M16" s="27"/>
      <c r="N16" s="27"/>
      <c r="O16" s="27"/>
      <c r="P16" s="27"/>
      <c r="Q16" s="27"/>
      <c r="R16" s="27"/>
      <c r="S16" s="27"/>
      <c r="T16" s="27"/>
      <c r="U16" s="27"/>
    </row>
    <row r="17" spans="1:21" ht="42" customHeight="1" x14ac:dyDescent="0.3">
      <c r="B17" s="75" t="s">
        <v>150</v>
      </c>
      <c r="C17" s="29" t="s">
        <v>41</v>
      </c>
      <c r="D17" s="29" t="s">
        <v>42</v>
      </c>
      <c r="E17" s="54"/>
      <c r="F17" s="54"/>
      <c r="G17" s="93"/>
      <c r="H17" s="47" t="str">
        <f>IF(ISBLANK(G17),"",IF(G17=1,1,0))</f>
        <v/>
      </c>
      <c r="I17" s="39">
        <v>1</v>
      </c>
      <c r="J17" s="43"/>
      <c r="K17" s="77" t="str">
        <f>IF(G17="","",IF(G17=1,"","Afin de protéger les animaux et d’assurer une bonne isolation thermique, les jupes de couleur foncée doivent être isolées"))</f>
        <v/>
      </c>
    </row>
    <row r="18" spans="1:21" ht="42" customHeight="1" x14ac:dyDescent="0.3">
      <c r="B18" s="75" t="s">
        <v>43</v>
      </c>
      <c r="C18" s="29" t="s">
        <v>26</v>
      </c>
      <c r="D18" s="29" t="s">
        <v>27</v>
      </c>
      <c r="E18" s="54"/>
      <c r="F18" s="54"/>
      <c r="G18" s="42"/>
      <c r="H18" s="47" t="str">
        <f>IF(ISBLANK(G18),"",IF(G18=1,1,0))</f>
        <v/>
      </c>
      <c r="I18" s="39">
        <v>1</v>
      </c>
      <c r="J18" s="43"/>
      <c r="K18" s="77" t="str">
        <f>IF(G18="","",IF(G18=1,"","Le rayonnement direct sur les ouvertures du bâtiment entraîne une augmentation de la température intérieure. Il est donc nécessaire de veiller à le limiter, notamment grâce à un toit à large débord, des obturateurs ou des aménagements paysagers"))</f>
        <v/>
      </c>
    </row>
    <row r="19" spans="1:21" ht="42" customHeight="1" x14ac:dyDescent="0.3">
      <c r="B19" s="75" t="s">
        <v>44</v>
      </c>
      <c r="C19" s="29" t="s">
        <v>84</v>
      </c>
      <c r="D19" s="29" t="s">
        <v>45</v>
      </c>
      <c r="E19" s="54"/>
      <c r="F19" s="54"/>
      <c r="G19" s="42"/>
      <c r="H19" s="47" t="str">
        <f>IF(ISBLANK(G19),"",IF(G19=1,1,0))</f>
        <v/>
      </c>
      <c r="I19" s="39">
        <v>1</v>
      </c>
      <c r="J19" s="43"/>
      <c r="K19" s="77" t="str">
        <f>IF(G19="","",IF(G19=1,"","L’isolation par le sol, réalisée par bétonnage, permet d’assurer une protection thermique et hydrique pour les animaux. La dalle doit être isolée avec un film afin d’éviter toute remontée capillaire."))</f>
        <v/>
      </c>
    </row>
    <row r="20" spans="1:21" ht="15" customHeight="1" thickBot="1" x14ac:dyDescent="0.35">
      <c r="B20" s="81" t="s">
        <v>146</v>
      </c>
      <c r="C20" s="29"/>
      <c r="D20" s="29"/>
      <c r="E20" s="54"/>
      <c r="F20" s="54"/>
      <c r="G20" s="40"/>
      <c r="H20" s="39"/>
      <c r="I20" s="39"/>
      <c r="J20" s="33"/>
      <c r="K20" s="77"/>
    </row>
    <row r="21" spans="1:21" s="31" customFormat="1" ht="18" customHeight="1" thickBot="1" x14ac:dyDescent="0.35">
      <c r="B21" s="64"/>
      <c r="C21" s="65"/>
      <c r="D21" s="65"/>
      <c r="E21" s="65"/>
      <c r="F21" s="65"/>
      <c r="G21" s="65" t="s">
        <v>21</v>
      </c>
      <c r="H21" s="76">
        <f>IF(COUNTA(G9:G19)=0,0,SUM(H9:H19)+IF(AND(ISBLANK(G17),COUNTBLANK(G9:G19)=1), 1, 0))</f>
        <v>0</v>
      </c>
      <c r="I21" s="65">
        <f>SUM(I9:I19)</f>
        <v>17</v>
      </c>
      <c r="J21" s="65"/>
      <c r="K21" s="65"/>
      <c r="L21" s="92"/>
      <c r="M21" s="92"/>
      <c r="N21" s="92"/>
      <c r="O21" s="92"/>
      <c r="P21" s="92"/>
      <c r="Q21" s="92"/>
      <c r="R21" s="92"/>
      <c r="S21" s="92"/>
      <c r="T21" s="92"/>
      <c r="U21" s="92"/>
    </row>
    <row r="22" spans="1:21" s="69" customFormat="1" ht="15" customHeight="1" thickBot="1" x14ac:dyDescent="0.35">
      <c r="B22" s="74"/>
      <c r="C22" s="70"/>
      <c r="D22" s="70"/>
      <c r="E22" s="70"/>
      <c r="F22" s="70"/>
      <c r="G22" s="95"/>
      <c r="H22" s="60"/>
      <c r="I22" s="60"/>
      <c r="J22" s="73"/>
      <c r="K22" s="61"/>
      <c r="L22" s="98"/>
      <c r="M22" s="98"/>
      <c r="N22" s="98"/>
      <c r="O22" s="98"/>
      <c r="P22" s="98"/>
      <c r="Q22" s="98"/>
      <c r="R22" s="98"/>
      <c r="S22" s="98"/>
      <c r="T22" s="98"/>
      <c r="U22" s="98"/>
    </row>
    <row r="23" spans="1:21" s="32" customFormat="1" ht="19.95" customHeight="1" x14ac:dyDescent="0.2">
      <c r="A23" s="36"/>
      <c r="B23" s="45" t="s">
        <v>46</v>
      </c>
      <c r="C23" s="46" t="s">
        <v>16</v>
      </c>
      <c r="D23" s="46" t="s">
        <v>17</v>
      </c>
      <c r="E23" s="46" t="s">
        <v>18</v>
      </c>
      <c r="F23" s="46" t="s">
        <v>19</v>
      </c>
      <c r="G23" s="46" t="s">
        <v>20</v>
      </c>
      <c r="H23" s="46" t="s">
        <v>21</v>
      </c>
      <c r="I23" s="46" t="s">
        <v>22</v>
      </c>
      <c r="J23" s="45"/>
      <c r="K23" s="45"/>
      <c r="L23" s="99"/>
      <c r="M23" s="99"/>
      <c r="N23" s="99"/>
      <c r="O23" s="99"/>
      <c r="P23" s="99"/>
      <c r="Q23" s="99"/>
      <c r="R23" s="99"/>
      <c r="S23" s="99"/>
      <c r="T23" s="99"/>
      <c r="U23" s="99"/>
    </row>
    <row r="24" spans="1:21" s="32" customFormat="1" ht="42" customHeight="1" x14ac:dyDescent="0.3">
      <c r="A24" s="36"/>
      <c r="B24" s="75" t="s">
        <v>47</v>
      </c>
      <c r="C24" s="29" t="s">
        <v>48</v>
      </c>
      <c r="D24" s="29" t="s">
        <v>49</v>
      </c>
      <c r="E24" s="29" t="s">
        <v>50</v>
      </c>
      <c r="F24" s="29" t="s">
        <v>107</v>
      </c>
      <c r="G24" s="42"/>
      <c r="H24" s="47" t="str">
        <f>IF(ISBLANK(G24),"",IF(G24=1,6,IF(G24=2,5,IF(G24=3,4,0))))</f>
        <v/>
      </c>
      <c r="I24" s="39">
        <v>6</v>
      </c>
      <c r="J24" s="43"/>
      <c r="K24" s="77" t="str">
        <f>IF(OR(G24=3,G24=4),L24,"")</f>
        <v/>
      </c>
      <c r="L24" s="92" t="s">
        <v>130</v>
      </c>
      <c r="M24" s="99"/>
      <c r="N24" s="99"/>
      <c r="O24" s="99"/>
      <c r="P24" s="99"/>
      <c r="Q24" s="99"/>
      <c r="R24" s="99"/>
      <c r="S24" s="99"/>
      <c r="T24" s="99"/>
      <c r="U24" s="99"/>
    </row>
    <row r="25" spans="1:21" s="32" customFormat="1" ht="42" customHeight="1" x14ac:dyDescent="0.2">
      <c r="A25" s="36"/>
      <c r="B25" s="204" t="s">
        <v>147</v>
      </c>
      <c r="C25" s="34" t="s">
        <v>94</v>
      </c>
      <c r="D25" s="34" t="s">
        <v>95</v>
      </c>
      <c r="E25" s="55"/>
      <c r="F25" s="55"/>
      <c r="G25" s="42"/>
      <c r="H25" s="48" t="str">
        <f>IF(ISBLANK(G25),"Score à remplir obligatoirement",IF(G25=1,4,0))</f>
        <v>Score à remplir obligatoirement</v>
      </c>
      <c r="I25" s="41">
        <v>4</v>
      </c>
      <c r="J25" s="43"/>
      <c r="K25" s="78" t="str">
        <f>IF(G25=2,"Pour être éligible au PME, il est rappelé qu’une ventilation minimale de 125 m³/h/m² doit être respectée, qu’elle soit existante ou neuve.","")</f>
        <v/>
      </c>
      <c r="L25" s="99"/>
      <c r="M25" s="99"/>
      <c r="N25" s="99"/>
      <c r="O25" s="99"/>
      <c r="P25" s="99"/>
      <c r="Q25" s="99"/>
      <c r="R25" s="99"/>
      <c r="S25" s="99"/>
      <c r="T25" s="99"/>
      <c r="U25" s="99"/>
    </row>
    <row r="26" spans="1:21" s="32" customFormat="1" ht="42" customHeight="1" thickBot="1" x14ac:dyDescent="0.25">
      <c r="A26" s="36"/>
      <c r="B26" s="204" t="s">
        <v>134</v>
      </c>
      <c r="C26" s="34" t="s">
        <v>126</v>
      </c>
      <c r="D26" s="34" t="s">
        <v>127</v>
      </c>
      <c r="E26" s="188" t="s">
        <v>125</v>
      </c>
      <c r="F26" s="55"/>
      <c r="G26" s="42"/>
      <c r="H26" s="48" t="str">
        <f>IF(ISBLANK(G26),"Score à remplir obligatoirement",IF(G26=1,4,IF(G26=3,2,0)))</f>
        <v>Score à remplir obligatoirement</v>
      </c>
      <c r="I26" s="41">
        <v>4</v>
      </c>
      <c r="J26" s="43"/>
      <c r="K26" s="78" t="str">
        <f>IF(OR(G26=2,G26=3),L26,"")</f>
        <v/>
      </c>
      <c r="L26" s="99" t="s">
        <v>131</v>
      </c>
      <c r="M26" s="99"/>
      <c r="N26" s="99"/>
      <c r="O26" s="99"/>
      <c r="P26" s="99"/>
      <c r="Q26" s="99"/>
      <c r="R26" s="99"/>
      <c r="S26" s="99"/>
      <c r="T26" s="99"/>
      <c r="U26" s="99"/>
    </row>
    <row r="27" spans="1:21" s="31" customFormat="1" ht="18" customHeight="1" thickBot="1" x14ac:dyDescent="0.35">
      <c r="B27" s="64"/>
      <c r="C27" s="65"/>
      <c r="D27" s="65"/>
      <c r="E27" s="65"/>
      <c r="F27" s="65"/>
      <c r="G27" s="65" t="s">
        <v>21</v>
      </c>
      <c r="H27" s="76">
        <f>SUM(H24:H26)</f>
        <v>0</v>
      </c>
      <c r="I27" s="65">
        <f>SUM(I24:I26)</f>
        <v>14</v>
      </c>
      <c r="J27" s="64"/>
      <c r="K27" s="64"/>
      <c r="L27" s="92"/>
      <c r="M27" s="92"/>
      <c r="N27" s="92"/>
      <c r="O27" s="92"/>
      <c r="P27" s="92"/>
      <c r="Q27" s="92"/>
      <c r="R27" s="92"/>
      <c r="S27" s="92"/>
      <c r="T27" s="92"/>
      <c r="U27" s="92"/>
    </row>
    <row r="28" spans="1:21" s="69" customFormat="1" ht="15" customHeight="1" thickBot="1" x14ac:dyDescent="0.35">
      <c r="B28" s="74"/>
      <c r="C28" s="70"/>
      <c r="D28" s="70"/>
      <c r="E28" s="70"/>
      <c r="F28" s="70"/>
      <c r="G28" s="94"/>
      <c r="H28" s="71"/>
      <c r="I28" s="71"/>
      <c r="J28" s="72"/>
      <c r="K28" s="61"/>
      <c r="L28" s="98"/>
      <c r="M28" s="98"/>
      <c r="N28" s="98"/>
      <c r="O28" s="98"/>
      <c r="P28" s="98"/>
      <c r="Q28" s="98"/>
      <c r="R28" s="98"/>
      <c r="S28" s="98"/>
      <c r="T28" s="98"/>
      <c r="U28" s="98"/>
    </row>
    <row r="29" spans="1:21" s="32" customFormat="1" ht="19.95" customHeight="1" x14ac:dyDescent="0.2">
      <c r="A29" s="36"/>
      <c r="B29" s="45" t="s">
        <v>52</v>
      </c>
      <c r="C29" s="46" t="s">
        <v>16</v>
      </c>
      <c r="D29" s="46" t="s">
        <v>17</v>
      </c>
      <c r="E29" s="46"/>
      <c r="F29" s="46"/>
      <c r="G29" s="46" t="s">
        <v>20</v>
      </c>
      <c r="H29" s="46" t="s">
        <v>21</v>
      </c>
      <c r="I29" s="46" t="s">
        <v>22</v>
      </c>
      <c r="J29" s="45"/>
      <c r="K29" s="45"/>
      <c r="L29" s="99"/>
      <c r="M29" s="99"/>
      <c r="N29" s="99"/>
      <c r="O29" s="99"/>
      <c r="P29" s="99"/>
      <c r="Q29" s="99"/>
      <c r="R29" s="99"/>
      <c r="S29" s="99"/>
      <c r="T29" s="99"/>
      <c r="U29" s="99"/>
    </row>
    <row r="30" spans="1:21" s="32" customFormat="1" ht="42" customHeight="1" x14ac:dyDescent="0.2">
      <c r="A30" s="36"/>
      <c r="B30" s="75" t="s">
        <v>53</v>
      </c>
      <c r="C30" s="29" t="s">
        <v>76</v>
      </c>
      <c r="D30" s="29" t="s">
        <v>77</v>
      </c>
      <c r="E30" s="54"/>
      <c r="F30" s="54"/>
      <c r="G30" s="42"/>
      <c r="H30" s="47" t="str">
        <f>IF(ISBLANK(G30),"",IF(G30=1,2,0))</f>
        <v/>
      </c>
      <c r="I30" s="39">
        <v>2</v>
      </c>
      <c r="J30" s="43"/>
      <c r="K30" s="63" t="str">
        <f>IF(G30="","",IF(G30=1,"","Les installations de gestion de l’ambiance doivent être entretenues annuellement afin de garantir un fonctionnement optimal."))</f>
        <v/>
      </c>
      <c r="L30" s="99"/>
      <c r="M30" s="99"/>
      <c r="N30" s="99"/>
      <c r="O30" s="99"/>
      <c r="P30" s="99"/>
      <c r="Q30" s="99"/>
      <c r="R30" s="99"/>
      <c r="S30" s="99"/>
      <c r="T30" s="99"/>
      <c r="U30" s="99"/>
    </row>
    <row r="31" spans="1:21" s="32" customFormat="1" ht="42" customHeight="1" x14ac:dyDescent="0.2">
      <c r="A31" s="36"/>
      <c r="B31" s="62" t="s">
        <v>54</v>
      </c>
      <c r="C31" s="29" t="s">
        <v>76</v>
      </c>
      <c r="D31" s="29" t="s">
        <v>77</v>
      </c>
      <c r="E31" s="54"/>
      <c r="F31" s="54"/>
      <c r="G31" s="42"/>
      <c r="H31" s="47" t="str">
        <f>IF(ISBLANK(G31),"",IF(G31=1,2,0))</f>
        <v/>
      </c>
      <c r="I31" s="39">
        <v>2</v>
      </c>
      <c r="J31" s="43"/>
      <c r="K31" s="63" t="str">
        <f>IF(G31="","",IF(G31=1,"","Toutes les installations doivent être nettoyées et vérifiées en fin de bande (turbines, courroies, groupe électrogène…), afin de permettre leur réparation/changement avant l’entrée de nouveaux animaux. "))</f>
        <v/>
      </c>
      <c r="L31" s="99"/>
      <c r="M31" s="99"/>
      <c r="N31" s="99"/>
      <c r="O31" s="99"/>
      <c r="P31" s="99"/>
      <c r="Q31" s="99"/>
      <c r="R31" s="99"/>
      <c r="S31" s="99"/>
      <c r="T31" s="99"/>
      <c r="U31" s="99"/>
    </row>
    <row r="32" spans="1:21" s="32" customFormat="1" ht="42" customHeight="1" x14ac:dyDescent="0.2">
      <c r="A32" s="36"/>
      <c r="B32" s="62" t="s">
        <v>55</v>
      </c>
      <c r="C32" s="29" t="s">
        <v>41</v>
      </c>
      <c r="D32" s="29" t="s">
        <v>42</v>
      </c>
      <c r="E32" s="54"/>
      <c r="F32" s="54"/>
      <c r="G32" s="93"/>
      <c r="H32" s="47" t="str">
        <f>IF(ISBLANK(G32),"",IF(G32=1,1,0))</f>
        <v/>
      </c>
      <c r="I32" s="39">
        <v>1</v>
      </c>
      <c r="J32" s="43"/>
      <c r="K32" s="63" t="str">
        <f>IF(G32="","",IF(G32=1,"","L’installation électrique doit être conforme à la norme NF C 15-100, relative aux locaux humides présentant des risques d’incendie. Chaque groupe de ventilation doit être protégé par au moins un disjoncteur différentiel"))</f>
        <v/>
      </c>
      <c r="L32" s="99"/>
      <c r="M32" s="99"/>
      <c r="N32" s="99"/>
      <c r="O32" s="99"/>
      <c r="P32" s="99"/>
      <c r="Q32" s="99"/>
      <c r="R32" s="99"/>
      <c r="S32" s="99"/>
      <c r="T32" s="99"/>
      <c r="U32" s="99"/>
    </row>
    <row r="33" spans="1:23" s="32" customFormat="1" ht="42" customHeight="1" thickBot="1" x14ac:dyDescent="0.25">
      <c r="A33" s="36"/>
      <c r="B33" s="62" t="s">
        <v>56</v>
      </c>
      <c r="C33" s="29" t="s">
        <v>27</v>
      </c>
      <c r="D33" s="29" t="s">
        <v>42</v>
      </c>
      <c r="E33" s="54"/>
      <c r="F33" s="54"/>
      <c r="G33" s="42"/>
      <c r="H33" s="47" t="str">
        <f>IF(ISBLANK(G33),"",IF(G33=1,1,0))</f>
        <v/>
      </c>
      <c r="I33" s="39">
        <v>1</v>
      </c>
      <c r="J33" s="43"/>
      <c r="K33" s="63" t="str">
        <f>IF(G33="","",IF(G33=1,"","Afin de garantir un dépannage immédiat, il est indispensable de disposer d’un stock de pièces détachées."))</f>
        <v/>
      </c>
      <c r="L33" s="99"/>
      <c r="M33" s="99"/>
      <c r="N33" s="99"/>
      <c r="O33" s="99"/>
      <c r="P33" s="99"/>
      <c r="Q33" s="99"/>
      <c r="R33" s="99"/>
      <c r="S33" s="99"/>
      <c r="T33" s="99"/>
      <c r="U33" s="99"/>
    </row>
    <row r="34" spans="1:23" s="35" customFormat="1" ht="18" customHeight="1" thickBot="1" x14ac:dyDescent="0.25">
      <c r="A34" s="36"/>
      <c r="B34" s="64"/>
      <c r="C34" s="65"/>
      <c r="D34" s="65"/>
      <c r="E34" s="65"/>
      <c r="F34" s="65"/>
      <c r="G34" s="65" t="s">
        <v>57</v>
      </c>
      <c r="H34" s="76">
        <f>IF(COUNTA(G30:G33)=0,0,SUM(H30:H33)+IF(AND(ISBLANK(G32),COUNTBLANK(G30:G33)=1), 1, 0))</f>
        <v>0</v>
      </c>
      <c r="I34" s="65">
        <f>SUM(I30:I33)</f>
        <v>6</v>
      </c>
      <c r="J34" s="64"/>
      <c r="K34" s="64"/>
      <c r="L34" s="99"/>
      <c r="M34" s="99"/>
      <c r="N34" s="99"/>
      <c r="O34" s="99"/>
      <c r="P34" s="99"/>
      <c r="Q34" s="99"/>
      <c r="R34" s="99"/>
      <c r="S34" s="99"/>
      <c r="T34" s="99"/>
      <c r="U34" s="99"/>
    </row>
    <row r="35" spans="1:23" s="57" customFormat="1" ht="15" customHeight="1" thickBot="1" x14ac:dyDescent="0.25">
      <c r="B35" s="125"/>
      <c r="C35" s="58"/>
      <c r="D35" s="58"/>
      <c r="E35" s="58"/>
      <c r="F35" s="58"/>
      <c r="G35" s="95"/>
      <c r="H35" s="60"/>
      <c r="I35" s="60"/>
      <c r="J35" s="59"/>
      <c r="K35" s="61"/>
      <c r="L35" s="100"/>
      <c r="M35" s="100"/>
      <c r="N35" s="100"/>
      <c r="O35" s="100"/>
      <c r="P35" s="100"/>
      <c r="Q35" s="100"/>
      <c r="R35" s="100"/>
      <c r="S35" s="100"/>
      <c r="T35" s="100"/>
      <c r="U35" s="100"/>
    </row>
    <row r="36" spans="1:23" s="32" customFormat="1" ht="19.95" customHeight="1" x14ac:dyDescent="0.2">
      <c r="A36" s="36"/>
      <c r="B36" s="45" t="s">
        <v>58</v>
      </c>
      <c r="C36" s="46"/>
      <c r="D36" s="46"/>
      <c r="E36" s="46"/>
      <c r="F36" s="46"/>
      <c r="G36" s="46"/>
      <c r="H36" s="46"/>
      <c r="I36" s="46"/>
      <c r="J36" s="45"/>
      <c r="K36" s="45"/>
      <c r="L36" s="99"/>
      <c r="M36" s="99"/>
      <c r="N36" s="99"/>
      <c r="O36" s="99"/>
      <c r="P36" s="99"/>
      <c r="Q36" s="99"/>
      <c r="R36" s="99"/>
      <c r="S36" s="99"/>
      <c r="T36" s="99"/>
      <c r="U36" s="99"/>
    </row>
    <row r="37" spans="1:23" s="32" customFormat="1" ht="42" customHeight="1" x14ac:dyDescent="0.2">
      <c r="A37" s="36"/>
      <c r="B37" s="62" t="s">
        <v>151</v>
      </c>
      <c r="C37" s="29" t="s">
        <v>76</v>
      </c>
      <c r="D37" s="29" t="s">
        <v>77</v>
      </c>
      <c r="E37" s="54"/>
      <c r="F37" s="54"/>
      <c r="G37" s="42"/>
      <c r="H37" s="47" t="str">
        <f>IF(ISBLANK(G37),"",IF(G37=1,2,0))</f>
        <v/>
      </c>
      <c r="I37" s="39">
        <v>2</v>
      </c>
      <c r="J37" s="43"/>
      <c r="K37" s="63" t="str">
        <f>IF(G37=2,"Il est recommandé d’entretenir et de vérifier régulièrement le système électrique de secours (génératrice ou groupe électrogène) afin de garantir la ventilation des animaux en cas de coupure de courant liée aux aléas climatiques.","")</f>
        <v/>
      </c>
      <c r="L37" s="99"/>
      <c r="M37" s="99"/>
      <c r="N37" s="99"/>
      <c r="O37" s="99"/>
      <c r="P37" s="99"/>
      <c r="Q37" s="99"/>
      <c r="R37" s="99"/>
      <c r="S37" s="99"/>
      <c r="T37" s="99"/>
      <c r="U37" s="99"/>
    </row>
    <row r="38" spans="1:23" s="32" customFormat="1" ht="42" customHeight="1" x14ac:dyDescent="0.2">
      <c r="A38" s="36"/>
      <c r="B38" s="62" t="s">
        <v>108</v>
      </c>
      <c r="C38" s="29" t="s">
        <v>76</v>
      </c>
      <c r="D38" s="29" t="s">
        <v>77</v>
      </c>
      <c r="E38" s="54"/>
      <c r="F38" s="54"/>
      <c r="G38" s="42"/>
      <c r="H38" s="47" t="str">
        <f>IF(ISBLANK(G38),"",IF(G38=1,2,0))</f>
        <v/>
      </c>
      <c r="I38" s="39">
        <v>2</v>
      </c>
      <c r="J38" s="43"/>
      <c r="K38" s="63" t="str">
        <f>IF(G38=2,L38,"")</f>
        <v/>
      </c>
      <c r="L38" s="99" t="s">
        <v>132</v>
      </c>
      <c r="M38" s="99"/>
      <c r="N38" s="99"/>
      <c r="O38" s="99"/>
      <c r="P38" s="99"/>
      <c r="Q38" s="99"/>
      <c r="R38" s="99"/>
      <c r="S38" s="99"/>
      <c r="T38" s="99"/>
      <c r="U38" s="99"/>
    </row>
    <row r="39" spans="1:23" s="32" customFormat="1" ht="42" customHeight="1" thickBot="1" x14ac:dyDescent="0.25">
      <c r="A39" s="36"/>
      <c r="B39" s="62" t="s">
        <v>106</v>
      </c>
      <c r="C39" s="29" t="s">
        <v>76</v>
      </c>
      <c r="D39" s="29" t="s">
        <v>77</v>
      </c>
      <c r="E39" s="54"/>
      <c r="F39" s="54"/>
      <c r="G39" s="42"/>
      <c r="H39" s="47" t="str">
        <f>IF(ISBLANK(G39),"",IF(G39=1,2,0))</f>
        <v/>
      </c>
      <c r="I39" s="39">
        <v>2</v>
      </c>
      <c r="J39" s="43"/>
      <c r="K39" s="63" t="str">
        <f>IF(G39=2,L39,"")</f>
        <v/>
      </c>
      <c r="L39" s="99" t="s">
        <v>133</v>
      </c>
      <c r="M39" s="99"/>
      <c r="N39" s="99"/>
      <c r="O39" s="99"/>
      <c r="P39" s="99"/>
      <c r="Q39" s="99"/>
      <c r="R39" s="99"/>
      <c r="S39" s="99"/>
      <c r="T39" s="99"/>
      <c r="U39" s="99"/>
    </row>
    <row r="40" spans="1:23" s="35" customFormat="1" ht="18" customHeight="1" thickBot="1" x14ac:dyDescent="0.25">
      <c r="A40" s="36"/>
      <c r="B40" s="64"/>
      <c r="C40" s="65"/>
      <c r="D40" s="65"/>
      <c r="E40" s="65"/>
      <c r="F40" s="65"/>
      <c r="G40" s="66" t="s">
        <v>57</v>
      </c>
      <c r="H40" s="67">
        <f>SUM(H37:H39)</f>
        <v>0</v>
      </c>
      <c r="I40" s="68">
        <f>SUM(I37:I39)</f>
        <v>6</v>
      </c>
      <c r="J40" s="64"/>
      <c r="K40" s="64"/>
      <c r="L40" s="99"/>
      <c r="M40" s="99"/>
      <c r="N40" s="99"/>
      <c r="O40" s="99"/>
      <c r="P40" s="99"/>
      <c r="Q40" s="99"/>
      <c r="R40" s="99"/>
      <c r="S40" s="99"/>
      <c r="T40" s="99"/>
      <c r="U40" s="99"/>
    </row>
    <row r="41" spans="1:23" ht="40.200000000000003" customHeight="1" thickBot="1" x14ac:dyDescent="0.35">
      <c r="B41" s="86"/>
      <c r="C41" s="89"/>
      <c r="D41" s="89"/>
      <c r="E41" s="89"/>
      <c r="F41" s="96" t="s">
        <v>59</v>
      </c>
      <c r="G41" s="97"/>
      <c r="H41" s="82">
        <f>H21+H27+H34+H40</f>
        <v>0</v>
      </c>
      <c r="I41" s="83">
        <f>I21+I27+I34+I40</f>
        <v>43</v>
      </c>
      <c r="J41" s="59"/>
      <c r="K41" s="87"/>
    </row>
    <row r="42" spans="1:23" x14ac:dyDescent="0.3">
      <c r="C42" s="121"/>
      <c r="D42" s="122"/>
      <c r="E42" s="111"/>
      <c r="F42" s="111"/>
      <c r="G42" s="91"/>
      <c r="H42" s="88"/>
      <c r="I42" s="85"/>
      <c r="J42" s="86"/>
      <c r="K42" s="87"/>
      <c r="W42" s="28"/>
    </row>
    <row r="43" spans="1:23" ht="18" x14ac:dyDescent="0.35">
      <c r="B43" s="205"/>
      <c r="C43" s="224" t="s">
        <v>67</v>
      </c>
      <c r="D43" s="225"/>
      <c r="E43" s="123"/>
      <c r="F43" s="58"/>
      <c r="G43" s="91"/>
      <c r="H43" s="108"/>
      <c r="I43" s="119" t="s">
        <v>67</v>
      </c>
      <c r="J43" s="119" t="s">
        <v>122</v>
      </c>
      <c r="K43" s="119" t="s">
        <v>116</v>
      </c>
      <c r="L43" s="119" t="s">
        <v>109</v>
      </c>
      <c r="M43" s="31"/>
      <c r="N43" s="31"/>
      <c r="W43" s="28"/>
    </row>
    <row r="44" spans="1:23" ht="18" x14ac:dyDescent="0.35">
      <c r="B44" s="205" t="s">
        <v>68</v>
      </c>
      <c r="C44" s="140" t="str">
        <f>$I44</f>
        <v/>
      </c>
      <c r="D44" s="137" t="s">
        <v>105</v>
      </c>
      <c r="E44" s="118" t="str">
        <f t="shared" ref="E44:E46" si="0">IF(C44&gt;7,"CORRECT",IF(AND(C44&gt;4,C44&lt;=7),"MOYEN",IF(AND(C44&gt;=0,C44&lt;=4),"INSUFFISANT")))</f>
        <v>CORRECT</v>
      </c>
      <c r="F44" s="118"/>
      <c r="G44" s="141"/>
      <c r="H44" s="118" t="s">
        <v>68</v>
      </c>
      <c r="I44" s="119" t="str">
        <f>IF(H21=0,"",H21*10/I21)</f>
        <v/>
      </c>
      <c r="J44" s="118">
        <v>10</v>
      </c>
      <c r="K44" s="118">
        <v>7</v>
      </c>
      <c r="L44" s="118">
        <v>4</v>
      </c>
      <c r="M44" s="31"/>
      <c r="N44" s="31"/>
      <c r="O44" s="31"/>
      <c r="W44" s="28"/>
    </row>
    <row r="45" spans="1:23" ht="18" x14ac:dyDescent="0.35">
      <c r="B45" s="205" t="s">
        <v>69</v>
      </c>
      <c r="C45" s="140" t="str">
        <f>$I45</f>
        <v/>
      </c>
      <c r="D45" s="137" t="s">
        <v>105</v>
      </c>
      <c r="E45" s="118" t="str">
        <f t="shared" si="0"/>
        <v>CORRECT</v>
      </c>
      <c r="F45" s="118"/>
      <c r="G45" s="141"/>
      <c r="H45" s="118" t="s">
        <v>69</v>
      </c>
      <c r="I45" s="119" t="str">
        <f>IF(OR(G25=2,G26=2),"INELIGIBLE",IF(H27=0,"",H27*10/I27))</f>
        <v/>
      </c>
      <c r="J45" s="118">
        <v>10</v>
      </c>
      <c r="K45" s="118">
        <v>7</v>
      </c>
      <c r="L45" s="118">
        <v>4</v>
      </c>
      <c r="M45" s="31"/>
      <c r="N45" s="69"/>
      <c r="O45" s="69"/>
      <c r="P45" s="98"/>
      <c r="Q45" s="98"/>
      <c r="W45" s="28"/>
    </row>
    <row r="46" spans="1:23" ht="18" x14ac:dyDescent="0.35">
      <c r="B46" s="205" t="s">
        <v>70</v>
      </c>
      <c r="C46" s="140" t="str">
        <f>$I46</f>
        <v/>
      </c>
      <c r="D46" s="138" t="s">
        <v>105</v>
      </c>
      <c r="E46" s="118" t="str">
        <f t="shared" si="0"/>
        <v>CORRECT</v>
      </c>
      <c r="F46" s="118"/>
      <c r="G46" s="141"/>
      <c r="H46" s="118" t="s">
        <v>70</v>
      </c>
      <c r="I46" s="119" t="str">
        <f>IF(H34=0,"",H34*10/I34)</f>
        <v/>
      </c>
      <c r="J46" s="118">
        <v>10</v>
      </c>
      <c r="K46" s="118">
        <v>7</v>
      </c>
      <c r="L46" s="118">
        <v>4</v>
      </c>
      <c r="M46" s="31"/>
      <c r="N46" s="69"/>
      <c r="O46" s="69"/>
      <c r="P46" s="117"/>
      <c r="Q46" s="117"/>
      <c r="R46" s="101"/>
      <c r="S46" s="101"/>
      <c r="W46" s="28"/>
    </row>
    <row r="47" spans="1:23" ht="18" x14ac:dyDescent="0.35">
      <c r="B47" s="205" t="s">
        <v>71</v>
      </c>
      <c r="C47" s="140" t="str">
        <f>$I47</f>
        <v/>
      </c>
      <c r="D47" s="139" t="s">
        <v>105</v>
      </c>
      <c r="E47" s="118" t="str">
        <f>IF(C47&gt;7,"CORRECT",IF(AND(C47&gt;4,C47&lt;=7),"MOYEN",IF(AND(C47&gt;=0,C47&lt;=4),"INSUFFISANT")))</f>
        <v>CORRECT</v>
      </c>
      <c r="F47" s="118"/>
      <c r="G47" s="107"/>
      <c r="H47" s="118" t="s">
        <v>71</v>
      </c>
      <c r="I47" s="119" t="str">
        <f>IF(H40=0,"",H40*10/I40)</f>
        <v/>
      </c>
      <c r="J47" s="118">
        <v>10</v>
      </c>
      <c r="K47" s="118">
        <v>7</v>
      </c>
      <c r="L47" s="118">
        <v>4</v>
      </c>
      <c r="M47" s="31"/>
      <c r="N47" s="31"/>
      <c r="O47" s="31"/>
      <c r="P47" s="31"/>
      <c r="Q47" s="98"/>
    </row>
    <row r="48" spans="1:23" x14ac:dyDescent="0.3">
      <c r="B48" s="84"/>
      <c r="C48" s="84"/>
      <c r="D48" s="84"/>
      <c r="E48" s="101"/>
      <c r="F48" s="101"/>
      <c r="G48" s="107"/>
      <c r="H48" s="118"/>
      <c r="I48" s="119"/>
      <c r="J48" s="118"/>
      <c r="K48" s="118"/>
      <c r="L48" s="118"/>
      <c r="M48" s="31"/>
      <c r="N48" s="31"/>
      <c r="O48" s="31"/>
      <c r="P48" s="31"/>
      <c r="Q48" s="69"/>
      <c r="R48" s="31"/>
      <c r="S48" s="31"/>
      <c r="T48" s="31"/>
      <c r="U48" s="31"/>
    </row>
    <row r="49" spans="1:21" s="136" customFormat="1" x14ac:dyDescent="0.3">
      <c r="A49" s="92"/>
      <c r="B49" s="101"/>
      <c r="C49" s="101"/>
      <c r="D49" s="101"/>
      <c r="E49" s="101"/>
      <c r="F49" s="101"/>
      <c r="G49" s="107"/>
      <c r="H49" s="108"/>
      <c r="I49" s="119"/>
      <c r="J49" s="109"/>
      <c r="K49" s="116"/>
      <c r="L49" s="98"/>
      <c r="M49" s="98"/>
      <c r="N49" s="92"/>
      <c r="O49" s="92"/>
      <c r="P49" s="92"/>
      <c r="Q49" s="98"/>
      <c r="R49" s="92"/>
      <c r="S49" s="92"/>
      <c r="T49" s="92"/>
      <c r="U49" s="92"/>
    </row>
    <row r="50" spans="1:21" s="136" customFormat="1" x14ac:dyDescent="0.3">
      <c r="A50" s="92"/>
      <c r="B50" s="101"/>
      <c r="C50" s="101"/>
      <c r="D50" s="101"/>
      <c r="E50" s="101"/>
      <c r="F50" s="101"/>
      <c r="G50" s="107"/>
      <c r="H50" s="129"/>
      <c r="I50" s="119"/>
      <c r="J50" s="130"/>
      <c r="K50" s="133"/>
      <c r="L50" s="134"/>
      <c r="M50" s="134"/>
      <c r="N50" s="92"/>
      <c r="O50" s="92"/>
      <c r="P50" s="92"/>
      <c r="Q50" s="98"/>
      <c r="R50" s="92"/>
      <c r="S50" s="92"/>
      <c r="T50" s="92"/>
      <c r="U50" s="92"/>
    </row>
    <row r="51" spans="1:21" s="136" customFormat="1" x14ac:dyDescent="0.3">
      <c r="A51" s="92"/>
      <c r="B51" s="101"/>
      <c r="C51" s="101"/>
      <c r="D51" s="101"/>
      <c r="E51" s="101"/>
      <c r="F51" s="101"/>
      <c r="G51" s="107"/>
      <c r="H51" s="92"/>
      <c r="I51" s="119"/>
      <c r="J51" s="92"/>
      <c r="K51" s="92"/>
      <c r="L51" s="92"/>
      <c r="M51" s="92"/>
      <c r="N51" s="92"/>
      <c r="O51" s="92"/>
      <c r="P51" s="92"/>
      <c r="Q51" s="98"/>
      <c r="R51" s="92"/>
      <c r="S51" s="92"/>
      <c r="T51" s="92"/>
      <c r="U51" s="92"/>
    </row>
    <row r="52" spans="1:21" s="136" customFormat="1" x14ac:dyDescent="0.3">
      <c r="A52" s="92"/>
      <c r="B52" s="101"/>
      <c r="C52" s="101"/>
      <c r="D52" s="101"/>
      <c r="E52" s="101"/>
      <c r="F52" s="101"/>
      <c r="G52" s="107"/>
      <c r="H52" s="92"/>
      <c r="I52" s="119"/>
      <c r="J52" s="92"/>
      <c r="K52" s="92"/>
      <c r="L52" s="92"/>
      <c r="M52" s="92"/>
      <c r="N52" s="92"/>
      <c r="O52" s="92"/>
      <c r="P52" s="92"/>
      <c r="Q52" s="98"/>
      <c r="R52" s="92"/>
      <c r="S52" s="92"/>
      <c r="T52" s="92"/>
      <c r="U52" s="92"/>
    </row>
    <row r="53" spans="1:21" s="132" customFormat="1" x14ac:dyDescent="0.3">
      <c r="A53" s="128"/>
      <c r="B53" s="126"/>
      <c r="C53" s="126"/>
      <c r="D53" s="126"/>
      <c r="E53" s="126"/>
      <c r="F53" s="126"/>
      <c r="G53" s="135"/>
      <c r="H53" s="128"/>
      <c r="I53" s="119"/>
      <c r="J53" s="128"/>
      <c r="K53" s="128"/>
      <c r="L53" s="128"/>
      <c r="M53" s="128"/>
      <c r="N53" s="134"/>
      <c r="O53" s="134"/>
      <c r="P53" s="134"/>
      <c r="Q53" s="134"/>
      <c r="R53" s="128"/>
      <c r="S53" s="128"/>
      <c r="T53" s="128"/>
      <c r="U53" s="128"/>
    </row>
    <row r="54" spans="1:21" s="132" customFormat="1" x14ac:dyDescent="0.3">
      <c r="A54" s="128"/>
      <c r="B54" s="126"/>
      <c r="C54" s="126"/>
      <c r="D54" s="126"/>
      <c r="E54" s="126"/>
      <c r="F54" s="126"/>
      <c r="G54" s="135"/>
      <c r="H54" s="128"/>
      <c r="I54" s="119"/>
      <c r="J54" s="128"/>
      <c r="K54" s="128"/>
      <c r="L54" s="128"/>
      <c r="M54" s="128"/>
      <c r="N54" s="134"/>
      <c r="O54" s="134"/>
      <c r="P54" s="134"/>
      <c r="Q54" s="134"/>
      <c r="R54" s="128"/>
      <c r="S54" s="128"/>
      <c r="T54" s="128"/>
      <c r="U54" s="128"/>
    </row>
    <row r="55" spans="1:21" s="132" customFormat="1" x14ac:dyDescent="0.3">
      <c r="A55" s="128"/>
      <c r="B55" s="126"/>
      <c r="C55" s="126"/>
      <c r="D55" s="126"/>
      <c r="E55" s="126"/>
      <c r="F55" s="126"/>
      <c r="G55" s="135"/>
      <c r="H55" s="129"/>
      <c r="I55" s="119"/>
      <c r="J55" s="130"/>
      <c r="K55" s="133"/>
      <c r="L55" s="134"/>
      <c r="M55" s="134"/>
      <c r="N55" s="134"/>
      <c r="O55" s="134"/>
      <c r="P55" s="134"/>
      <c r="Q55" s="134"/>
      <c r="R55" s="128"/>
      <c r="S55" s="128"/>
      <c r="T55" s="128"/>
      <c r="U55" s="128"/>
    </row>
    <row r="56" spans="1:21" s="132" customFormat="1" x14ac:dyDescent="0.3">
      <c r="A56" s="128"/>
      <c r="B56" s="126"/>
      <c r="C56" s="126"/>
      <c r="D56" s="126"/>
      <c r="E56" s="126"/>
      <c r="F56" s="126"/>
      <c r="G56" s="135"/>
      <c r="H56" s="129"/>
      <c r="I56" s="129"/>
      <c r="J56" s="130"/>
      <c r="K56" s="131"/>
      <c r="L56" s="128"/>
      <c r="M56" s="128"/>
      <c r="N56" s="128"/>
      <c r="O56" s="128"/>
      <c r="P56" s="128"/>
      <c r="Q56" s="128"/>
      <c r="R56" s="128"/>
      <c r="S56" s="128"/>
      <c r="T56" s="128"/>
      <c r="U56" s="128"/>
    </row>
    <row r="57" spans="1:21" x14ac:dyDescent="0.3">
      <c r="B57" s="84"/>
      <c r="C57" s="84"/>
      <c r="D57" s="84"/>
      <c r="E57" s="84"/>
      <c r="F57" s="84"/>
      <c r="G57" s="90"/>
      <c r="H57" s="108"/>
      <c r="I57" s="108"/>
      <c r="J57" s="109"/>
      <c r="K57" s="110"/>
    </row>
    <row r="58" spans="1:21" x14ac:dyDescent="0.3">
      <c r="B58" s="84"/>
      <c r="C58" s="84"/>
      <c r="D58" s="84"/>
      <c r="E58" s="84"/>
      <c r="F58" s="84"/>
      <c r="G58" s="90"/>
      <c r="H58" s="108"/>
      <c r="I58" s="108"/>
      <c r="J58" s="109"/>
      <c r="K58" s="110"/>
    </row>
    <row r="59" spans="1:21" x14ac:dyDescent="0.3">
      <c r="B59" s="84"/>
      <c r="C59" s="84"/>
      <c r="D59" s="84"/>
      <c r="E59" s="84"/>
      <c r="F59" s="84"/>
      <c r="G59" s="90"/>
      <c r="H59" s="108"/>
      <c r="I59" s="108"/>
      <c r="J59" s="109"/>
      <c r="K59" s="110"/>
    </row>
    <row r="60" spans="1:21" x14ac:dyDescent="0.3">
      <c r="B60" s="84"/>
      <c r="C60" s="84"/>
      <c r="D60" s="84"/>
      <c r="E60" s="84"/>
      <c r="F60" s="84"/>
      <c r="G60" s="90"/>
      <c r="H60" s="108"/>
      <c r="I60" s="108"/>
      <c r="J60" s="109"/>
      <c r="K60" s="110"/>
    </row>
    <row r="61" spans="1:21" x14ac:dyDescent="0.3">
      <c r="B61" s="84"/>
      <c r="C61" s="84"/>
      <c r="D61" s="84"/>
      <c r="E61" s="84"/>
      <c r="F61" s="84"/>
      <c r="G61" s="90"/>
      <c r="H61" s="108"/>
      <c r="I61" s="108"/>
      <c r="J61" s="109"/>
      <c r="K61" s="110"/>
    </row>
    <row r="62" spans="1:21" x14ac:dyDescent="0.3">
      <c r="B62" s="84"/>
      <c r="C62" s="84"/>
      <c r="D62" s="84"/>
      <c r="E62" s="84"/>
      <c r="F62" s="84"/>
      <c r="G62" s="90"/>
      <c r="H62" s="85"/>
      <c r="I62" s="85"/>
      <c r="J62" s="86"/>
      <c r="K62" s="87"/>
    </row>
    <row r="63" spans="1:21" x14ac:dyDescent="0.3">
      <c r="B63" s="84"/>
      <c r="C63" s="84"/>
      <c r="D63" s="84"/>
      <c r="E63" s="84"/>
      <c r="F63" s="84"/>
      <c r="G63" s="90"/>
      <c r="H63" s="85"/>
      <c r="I63" s="85"/>
      <c r="J63" s="86"/>
      <c r="K63" s="87"/>
    </row>
    <row r="64" spans="1:21" x14ac:dyDescent="0.3">
      <c r="B64" s="84"/>
      <c r="C64" s="84"/>
      <c r="D64" s="84"/>
      <c r="E64" s="84"/>
      <c r="F64" s="84"/>
      <c r="G64" s="90"/>
      <c r="H64" s="85"/>
      <c r="I64" s="85"/>
      <c r="J64" s="86"/>
      <c r="K64" s="87"/>
    </row>
    <row r="65" spans="2:11" x14ac:dyDescent="0.3">
      <c r="B65" s="84"/>
      <c r="C65" s="84"/>
      <c r="D65" s="84"/>
      <c r="E65" s="84"/>
      <c r="F65" s="84"/>
      <c r="G65" s="90"/>
      <c r="H65" s="85"/>
      <c r="I65" s="85"/>
      <c r="J65" s="86"/>
      <c r="K65" s="87"/>
    </row>
    <row r="66" spans="2:11" x14ac:dyDescent="0.3">
      <c r="B66" s="84"/>
      <c r="C66" s="84"/>
      <c r="D66" s="84"/>
      <c r="E66" s="84"/>
      <c r="F66" s="84"/>
      <c r="G66" s="90"/>
      <c r="H66" s="85"/>
      <c r="I66" s="85"/>
      <c r="J66" s="86"/>
      <c r="K66" s="87"/>
    </row>
    <row r="67" spans="2:11" x14ac:dyDescent="0.3">
      <c r="B67" s="84"/>
      <c r="C67" s="84"/>
      <c r="D67" s="84"/>
      <c r="E67" s="84"/>
      <c r="F67" s="84"/>
      <c r="G67" s="90"/>
      <c r="H67" s="85"/>
      <c r="I67" s="85"/>
      <c r="J67" s="86"/>
      <c r="K67" s="87"/>
    </row>
    <row r="68" spans="2:11" x14ac:dyDescent="0.3">
      <c r="B68" s="84"/>
      <c r="C68" s="84"/>
      <c r="D68" s="84"/>
      <c r="E68" s="84"/>
      <c r="F68" s="84"/>
      <c r="G68" s="90"/>
      <c r="H68" s="85"/>
      <c r="I68" s="85"/>
      <c r="J68" s="86"/>
      <c r="K68" s="87"/>
    </row>
    <row r="69" spans="2:11" x14ac:dyDescent="0.3">
      <c r="B69" s="84"/>
      <c r="C69" s="84"/>
      <c r="D69" s="84"/>
      <c r="E69" s="84"/>
      <c r="F69" s="84"/>
      <c r="G69" s="90"/>
      <c r="H69" s="85"/>
      <c r="I69" s="85"/>
      <c r="J69" s="86"/>
      <c r="K69" s="87"/>
    </row>
    <row r="70" spans="2:11" x14ac:dyDescent="0.3">
      <c r="B70" s="84"/>
      <c r="C70" s="84"/>
      <c r="D70" s="84"/>
      <c r="E70" s="84"/>
      <c r="F70" s="84"/>
      <c r="G70" s="90"/>
      <c r="H70" s="85"/>
      <c r="I70" s="85"/>
      <c r="J70" s="86"/>
      <c r="K70" s="87"/>
    </row>
    <row r="71" spans="2:11" x14ac:dyDescent="0.3">
      <c r="B71" s="84"/>
      <c r="C71" s="84"/>
      <c r="D71" s="84"/>
      <c r="E71" s="84"/>
      <c r="F71" s="84"/>
      <c r="G71" s="90"/>
      <c r="H71" s="85"/>
      <c r="I71" s="85"/>
      <c r="J71" s="86"/>
      <c r="K71" s="87"/>
    </row>
    <row r="72" spans="2:11" x14ac:dyDescent="0.3">
      <c r="B72" s="84"/>
      <c r="C72" s="84"/>
      <c r="D72" s="84"/>
      <c r="E72" s="84"/>
      <c r="F72" s="84"/>
      <c r="G72" s="90"/>
      <c r="H72" s="85"/>
      <c r="I72" s="85"/>
      <c r="J72" s="86"/>
      <c r="K72" s="87"/>
    </row>
    <row r="73" spans="2:11" x14ac:dyDescent="0.3">
      <c r="B73" s="84"/>
      <c r="C73" s="84"/>
      <c r="D73" s="84"/>
      <c r="E73" s="84"/>
      <c r="F73" s="84"/>
      <c r="G73" s="90"/>
      <c r="H73" s="85"/>
      <c r="I73" s="85"/>
      <c r="J73" s="86"/>
      <c r="K73" s="87"/>
    </row>
    <row r="74" spans="2:11" x14ac:dyDescent="0.3">
      <c r="B74" s="84"/>
      <c r="C74" s="84"/>
      <c r="D74" s="84"/>
      <c r="E74" s="84"/>
      <c r="F74" s="84"/>
      <c r="G74" s="90"/>
      <c r="H74" s="85"/>
      <c r="I74" s="85"/>
      <c r="J74" s="86"/>
      <c r="K74" s="87"/>
    </row>
    <row r="75" spans="2:11" x14ac:dyDescent="0.3">
      <c r="B75" s="84"/>
      <c r="C75" s="84"/>
      <c r="D75" s="84"/>
      <c r="E75" s="84"/>
      <c r="F75" s="84"/>
      <c r="G75" s="90"/>
      <c r="H75" s="85"/>
      <c r="I75" s="85"/>
    </row>
  </sheetData>
  <sheetProtection algorithmName="SHA-512" hashValue="D8P+eBk8Z4IeH8dih+u0bra/l91JDCk0CeYVSXMOMI6jFkpYJ4KkQDsqwu9W0YkmDOr/To+nbQQTYh3ItD04xA==" saltValue="sgHKOcPqAwbxeKCI/66Xvg==" spinCount="100000" sheet="1" objects="1" scenarios="1" formatRows="0" insertColumns="0"/>
  <mergeCells count="8">
    <mergeCell ref="B2:F2"/>
    <mergeCell ref="C43:D43"/>
    <mergeCell ref="C4:E4"/>
    <mergeCell ref="G4:H4"/>
    <mergeCell ref="I4:K4"/>
    <mergeCell ref="C5:E5"/>
    <mergeCell ref="G5:H5"/>
    <mergeCell ref="I5:J5"/>
  </mergeCells>
  <conditionalFormatting sqref="C44">
    <cfRule type="expression" dxfId="49" priority="19">
      <formula>$C$45="INELIGIBLE"</formula>
    </cfRule>
  </conditionalFormatting>
  <conditionalFormatting sqref="C45">
    <cfRule type="expression" dxfId="48" priority="15">
      <formula>$E$45="INSUFFISANT"</formula>
    </cfRule>
    <cfRule type="cellIs" dxfId="47" priority="18" operator="equal">
      <formula>"INELIGIBLE"</formula>
    </cfRule>
  </conditionalFormatting>
  <conditionalFormatting sqref="C44:D44">
    <cfRule type="expression" dxfId="46" priority="12">
      <formula>$E$44="MOYEN"</formula>
    </cfRule>
    <cfRule type="expression" dxfId="45" priority="16">
      <formula>$E$44="INSUFFISANT"</formula>
    </cfRule>
  </conditionalFormatting>
  <conditionalFormatting sqref="C45:D45">
    <cfRule type="expression" dxfId="44" priority="6">
      <formula>$E$45="MOYEN"</formula>
    </cfRule>
  </conditionalFormatting>
  <conditionalFormatting sqref="C46:D46">
    <cfRule type="expression" dxfId="43" priority="8">
      <formula>$E$46="INSUFFISANT"</formula>
    </cfRule>
    <cfRule type="expression" dxfId="42" priority="10">
      <formula>$E$46="MOYEN"</formula>
    </cfRule>
  </conditionalFormatting>
  <conditionalFormatting sqref="C47:D47">
    <cfRule type="expression" dxfId="41" priority="1">
      <formula>$E$47="MOYEN"</formula>
    </cfRule>
    <cfRule type="expression" dxfId="40" priority="2">
      <formula>$E$47="INSUFFISANT"</formula>
    </cfRule>
  </conditionalFormatting>
  <conditionalFormatting sqref="D45">
    <cfRule type="expression" dxfId="39" priority="5">
      <formula>$E$45="INSUFFISNT"</formula>
    </cfRule>
    <cfRule type="expression" dxfId="38" priority="14">
      <formula>$C$45="INELIGIBLE"</formula>
    </cfRule>
  </conditionalFormatting>
  <dataValidations count="3">
    <dataValidation type="list" allowBlank="1" showInputMessage="1" showErrorMessage="1" sqref="G9 G24 G14:G16" xr:uid="{00000000-0002-0000-0300-000000000000}">
      <formula1>$M$9:$M$13</formula1>
    </dataValidation>
    <dataValidation type="list" allowBlank="1" showInputMessage="1" showErrorMessage="1" sqref="G10:G13 G17:G19 G30:G33 G37:G39 G25" xr:uid="{00000000-0002-0000-0300-000001000000}">
      <formula1>$M$8:$M$10</formula1>
    </dataValidation>
    <dataValidation type="list" allowBlank="1" showInputMessage="1" showErrorMessage="1" sqref="G26" xr:uid="{00000000-0002-0000-0300-000002000000}">
      <formula1>$M$8:$M$11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C70"/>
  <sheetViews>
    <sheetView workbookViewId="0">
      <selection activeCell="T13" sqref="T13"/>
    </sheetView>
  </sheetViews>
  <sheetFormatPr baseColWidth="10" defaultRowHeight="12.6" x14ac:dyDescent="0.2"/>
  <cols>
    <col min="1" max="1" width="6.453125" customWidth="1"/>
    <col min="2" max="2" width="23.6328125" customWidth="1"/>
    <col min="3" max="3" width="8.90625" style="177" customWidth="1"/>
    <col min="4" max="4" width="7.6328125" style="177" customWidth="1"/>
    <col min="5" max="5" width="8.6328125" customWidth="1"/>
    <col min="6" max="6" width="7.26953125" customWidth="1"/>
    <col min="7" max="7" width="8.6328125" customWidth="1"/>
    <col min="8" max="8" width="6.6328125" customWidth="1"/>
    <col min="10" max="10" width="16.08984375" customWidth="1"/>
    <col min="11" max="11" width="7.36328125" customWidth="1"/>
    <col min="12" max="12" width="9.90625" customWidth="1"/>
    <col min="13" max="13" width="14.6328125" customWidth="1"/>
    <col min="14" max="14" width="9" customWidth="1"/>
    <col min="15" max="15" width="8.26953125" customWidth="1"/>
    <col min="16" max="16" width="7.90625" customWidth="1"/>
    <col min="17" max="17" width="5.6328125" customWidth="1"/>
    <col min="22" max="29" width="10.90625" style="2"/>
  </cols>
  <sheetData>
    <row r="1" spans="1:22" s="102" customFormat="1" x14ac:dyDescent="0.2">
      <c r="A1" s="106"/>
      <c r="B1" s="106"/>
      <c r="C1" s="169"/>
      <c r="D1" s="169"/>
      <c r="E1" s="106"/>
      <c r="F1" s="106"/>
      <c r="G1" s="106"/>
      <c r="H1" s="106"/>
      <c r="I1" s="106"/>
      <c r="J1" s="106"/>
    </row>
    <row r="2" spans="1:22" s="2" customFormat="1" ht="28.2" x14ac:dyDescent="0.45">
      <c r="A2" s="51"/>
      <c r="B2" s="52" t="s">
        <v>144</v>
      </c>
      <c r="C2" s="170"/>
      <c r="D2" s="170"/>
      <c r="E2" s="51"/>
      <c r="F2" s="51"/>
      <c r="G2" s="51"/>
      <c r="H2" s="51"/>
      <c r="I2" s="51"/>
      <c r="J2" s="51"/>
    </row>
    <row r="3" spans="1:22" s="92" customFormat="1" ht="13.95" customHeight="1" thickBot="1" x14ac:dyDescent="0.35">
      <c r="C3" s="109"/>
      <c r="D3" s="109"/>
      <c r="E3" s="101"/>
      <c r="F3" s="101"/>
      <c r="G3" s="101"/>
      <c r="H3" s="107"/>
      <c r="I3" s="108"/>
      <c r="J3" s="108"/>
      <c r="K3" s="109"/>
      <c r="L3" s="110"/>
    </row>
    <row r="4" spans="1:22" ht="46.95" customHeight="1" thickBot="1" x14ac:dyDescent="0.25">
      <c r="A4" s="2"/>
      <c r="B4" s="104" t="s">
        <v>92</v>
      </c>
      <c r="C4" s="234">
        <f>NOTICE!$D$12</f>
        <v>0</v>
      </c>
      <c r="D4" s="235"/>
      <c r="E4" s="235"/>
      <c r="F4" s="235"/>
      <c r="G4" s="236"/>
      <c r="H4" s="2"/>
      <c r="I4" s="209" t="s">
        <v>121</v>
      </c>
      <c r="J4" s="233"/>
      <c r="K4" s="226"/>
      <c r="L4" s="239"/>
      <c r="M4" s="240"/>
      <c r="N4" s="241"/>
      <c r="O4" s="103"/>
      <c r="P4" s="102"/>
      <c r="Q4" s="102"/>
      <c r="R4" s="102"/>
      <c r="S4" s="102"/>
      <c r="T4" s="102"/>
      <c r="U4" s="102"/>
    </row>
    <row r="5" spans="1:22" ht="35.25" customHeight="1" thickBot="1" x14ac:dyDescent="0.25">
      <c r="A5" s="2"/>
      <c r="B5" s="105" t="s">
        <v>12</v>
      </c>
      <c r="C5" s="234">
        <f>NOTICE!$D$13</f>
        <v>0</v>
      </c>
      <c r="D5" s="235"/>
      <c r="E5" s="235"/>
      <c r="F5" s="235"/>
      <c r="G5" s="236"/>
      <c r="H5" s="2"/>
      <c r="I5" s="209" t="s">
        <v>93</v>
      </c>
      <c r="J5" s="233"/>
      <c r="K5" s="226"/>
      <c r="L5" s="227"/>
      <c r="M5" s="228"/>
      <c r="N5" s="103"/>
      <c r="O5" s="103"/>
      <c r="P5" s="102"/>
      <c r="Q5" s="102"/>
      <c r="R5" s="102"/>
      <c r="S5" s="102"/>
      <c r="T5" s="102"/>
      <c r="U5" s="102"/>
    </row>
    <row r="6" spans="1:22" s="69" customFormat="1" ht="13.8" x14ac:dyDescent="0.3">
      <c r="C6" s="171"/>
      <c r="D6" s="171"/>
      <c r="E6" s="70"/>
      <c r="F6" s="70"/>
      <c r="G6" s="70"/>
      <c r="H6" s="94"/>
      <c r="I6" s="71"/>
      <c r="J6" s="71"/>
      <c r="K6" s="74"/>
      <c r="L6" s="61"/>
      <c r="M6" s="98"/>
      <c r="N6" s="98"/>
      <c r="O6" s="184" t="str">
        <f>IF(AND(OR(PROJET!$E$44="CORRECT",PROJET!$E$44="MOYEN"),PROJET!$E$45="CORRECT",OR(PROJET!$E$46="MOYEN",PROJET!$E$46="CORRECT"),OR(PROJET!$E$47="MOYEN",PROJET!$E$47="CORRECT")),"Diagnostic validé","Diagnostic incomplet pour valider le critère d’éligibilité")</f>
        <v>Diagnostic validé</v>
      </c>
      <c r="P6" s="98"/>
      <c r="Q6" s="98"/>
      <c r="R6" s="98"/>
      <c r="S6" s="98"/>
      <c r="T6" s="98"/>
      <c r="U6" s="98"/>
      <c r="V6" s="98"/>
    </row>
    <row r="7" spans="1:22" s="2" customFormat="1" ht="13.2" thickBot="1" x14ac:dyDescent="0.25">
      <c r="A7" s="51"/>
      <c r="C7" s="170"/>
      <c r="D7" s="170"/>
      <c r="E7" s="51"/>
      <c r="F7" s="51"/>
      <c r="G7" s="51"/>
      <c r="H7" s="51"/>
      <c r="I7" s="51"/>
      <c r="J7" s="51"/>
      <c r="O7" s="185" t="str">
        <f>IF(AND(OR('APRES PROJET'!$E$44="MOYEN",'APRES PROJET'!$E$44="CORRECT"),'APRES PROJET'!$E$45="CORRECT",OR('APRES PROJET'!$E$46="MOYEN",'APRES PROJET'!$E$46="CORRECT"),OR('APRES PROJET'!$E$47="MOYEN",'APRES PROJET'!$E$47="CORRECT")),"Diagnostic validé","Diagnostic incomplet pour valider le critère d’éligibilité")</f>
        <v>Diagnostic validé</v>
      </c>
    </row>
    <row r="8" spans="1:22" s="2" customFormat="1" ht="13.8" x14ac:dyDescent="0.25">
      <c r="A8" s="51"/>
      <c r="B8" s="201" t="s">
        <v>136</v>
      </c>
      <c r="C8" s="170"/>
      <c r="D8" s="170"/>
      <c r="E8" s="51"/>
      <c r="F8" s="51"/>
      <c r="G8" s="51"/>
      <c r="H8" s="51"/>
      <c r="I8" s="51"/>
      <c r="J8" s="189"/>
      <c r="K8" s="190"/>
      <c r="L8" s="191" t="s">
        <v>115</v>
      </c>
      <c r="M8" s="191"/>
      <c r="N8" s="191"/>
      <c r="O8" s="191"/>
      <c r="P8" s="192"/>
    </row>
    <row r="9" spans="1:22" s="2" customFormat="1" ht="15.6" x14ac:dyDescent="0.2">
      <c r="A9" s="51"/>
      <c r="B9" s="53"/>
      <c r="C9" s="145" t="s">
        <v>85</v>
      </c>
      <c r="D9" s="146"/>
      <c r="E9" s="144" t="s">
        <v>86</v>
      </c>
      <c r="F9" s="147"/>
      <c r="G9" s="148" t="s">
        <v>87</v>
      </c>
      <c r="H9" s="149"/>
      <c r="I9" s="51"/>
      <c r="J9" s="193" t="s">
        <v>123</v>
      </c>
      <c r="K9" s="194"/>
      <c r="L9" s="195" t="str">
        <f>IF(E10="","Diagnostic incomplet pour valider le critère d’éligibilité",O6)</f>
        <v>Diagnostic incomplet pour valider le critère d’éligibilité</v>
      </c>
      <c r="M9" s="196"/>
      <c r="N9" s="196"/>
      <c r="O9" s="196"/>
      <c r="P9" s="197"/>
    </row>
    <row r="10" spans="1:22" s="2" customFormat="1" ht="16.2" thickBot="1" x14ac:dyDescent="0.35">
      <c r="A10" s="51"/>
      <c r="B10" s="143" t="s">
        <v>68</v>
      </c>
      <c r="C10" s="172" t="str">
        <f>IF('AVANT PROJET'!$I44="","",'AVANT PROJET'!$I44)</f>
        <v/>
      </c>
      <c r="D10" s="173" t="s">
        <v>105</v>
      </c>
      <c r="E10" s="150" t="str">
        <f>IF(PROJET!$C44="","",PROJET!$C44)</f>
        <v/>
      </c>
      <c r="F10" s="142" t="s">
        <v>105</v>
      </c>
      <c r="G10" s="150" t="str">
        <f>IF('APRES PROJET'!$C44="","",'APRES PROJET'!$C44)</f>
        <v/>
      </c>
      <c r="H10" s="142" t="s">
        <v>105</v>
      </c>
      <c r="J10" s="198" t="s">
        <v>114</v>
      </c>
      <c r="K10" s="199"/>
      <c r="L10" s="200" t="str">
        <f>IF(G10="","Diagnostic incomplet pour valider le critère d’éligibilité",O7)</f>
        <v>Diagnostic incomplet pour valider le critère d’éligibilité</v>
      </c>
      <c r="M10" s="180"/>
      <c r="N10" s="180"/>
      <c r="O10" s="180"/>
      <c r="P10" s="181"/>
    </row>
    <row r="11" spans="1:22" s="2" customFormat="1" ht="15.6" x14ac:dyDescent="0.3">
      <c r="A11" s="51"/>
      <c r="B11" s="143" t="s">
        <v>69</v>
      </c>
      <c r="C11" s="172" t="str">
        <f>IF('AVANT PROJET'!$I45="","",'AVANT PROJET'!$I45)</f>
        <v/>
      </c>
      <c r="D11" s="173" t="s">
        <v>105</v>
      </c>
      <c r="E11" s="150" t="str">
        <f>IF(PROJET!$C45="","",PROJET!$C45)</f>
        <v/>
      </c>
      <c r="F11" s="142" t="s">
        <v>105</v>
      </c>
      <c r="G11" s="150" t="str">
        <f>IF('APRES PROJET'!$C45="","",'APRES PROJET'!$C45)</f>
        <v/>
      </c>
      <c r="H11" s="142" t="s">
        <v>105</v>
      </c>
      <c r="I11" s="51"/>
      <c r="J11" s="238" t="s">
        <v>135</v>
      </c>
      <c r="K11" s="238"/>
      <c r="L11" s="238"/>
      <c r="M11" s="238"/>
      <c r="N11" s="238"/>
      <c r="O11" s="238"/>
      <c r="P11" s="238"/>
    </row>
    <row r="12" spans="1:22" s="2" customFormat="1" ht="15.6" x14ac:dyDescent="0.3">
      <c r="A12" s="51"/>
      <c r="B12" s="143" t="s">
        <v>70</v>
      </c>
      <c r="C12" s="172" t="str">
        <f>IF('AVANT PROJET'!$I46="","",'AVANT PROJET'!$I46)</f>
        <v/>
      </c>
      <c r="D12" s="173" t="s">
        <v>105</v>
      </c>
      <c r="E12" s="150" t="str">
        <f>IF(PROJET!$C46="","",PROJET!$C46)</f>
        <v/>
      </c>
      <c r="F12" s="142" t="s">
        <v>105</v>
      </c>
      <c r="G12" s="150" t="str">
        <f>IF('APRES PROJET'!$C46="","",'APRES PROJET'!$C46)</f>
        <v/>
      </c>
      <c r="H12" s="142" t="s">
        <v>105</v>
      </c>
      <c r="I12" s="51"/>
      <c r="J12" s="238"/>
      <c r="K12" s="238"/>
      <c r="L12" s="238"/>
      <c r="M12" s="238"/>
      <c r="N12" s="238"/>
      <c r="O12" s="238"/>
      <c r="P12" s="238"/>
    </row>
    <row r="13" spans="1:22" s="2" customFormat="1" ht="15.6" x14ac:dyDescent="0.3">
      <c r="A13" s="51"/>
      <c r="B13" s="143" t="s">
        <v>71</v>
      </c>
      <c r="C13" s="172" t="str">
        <f>IF('AVANT PROJET'!$I47="","",'AVANT PROJET'!$I47)</f>
        <v/>
      </c>
      <c r="D13" s="173" t="s">
        <v>105</v>
      </c>
      <c r="E13" s="150" t="str">
        <f>IF(PROJET!$C47="","",PROJET!$C47)</f>
        <v/>
      </c>
      <c r="F13" s="142" t="s">
        <v>105</v>
      </c>
      <c r="G13" s="150" t="str">
        <f>IF('APRES PROJET'!$C47="","",'APRES PROJET'!$C47)</f>
        <v/>
      </c>
      <c r="H13" s="142" t="s">
        <v>105</v>
      </c>
      <c r="I13" s="51"/>
      <c r="J13" s="238"/>
      <c r="K13" s="238"/>
      <c r="L13" s="238"/>
      <c r="M13" s="238"/>
      <c r="N13" s="238"/>
      <c r="O13" s="238"/>
      <c r="P13" s="238"/>
    </row>
    <row r="14" spans="1:22" s="2" customFormat="1" ht="19.2" customHeight="1" x14ac:dyDescent="0.2">
      <c r="A14" s="51"/>
      <c r="B14" s="51"/>
      <c r="C14" s="170"/>
      <c r="D14" s="170"/>
      <c r="H14" s="51"/>
      <c r="I14" s="51"/>
      <c r="J14" s="51"/>
    </row>
    <row r="15" spans="1:22" s="2" customFormat="1" x14ac:dyDescent="0.2">
      <c r="A15" s="51"/>
      <c r="B15" s="151" t="s">
        <v>110</v>
      </c>
      <c r="C15" s="170"/>
      <c r="D15" s="170"/>
      <c r="E15" s="51"/>
      <c r="F15" s="51"/>
      <c r="G15" s="51"/>
      <c r="H15" s="51"/>
      <c r="I15" s="51"/>
      <c r="J15" s="51"/>
    </row>
    <row r="16" spans="1:22" s="2" customFormat="1" x14ac:dyDescent="0.2">
      <c r="A16" s="51"/>
      <c r="B16" s="51"/>
      <c r="C16" s="170"/>
      <c r="D16" s="170"/>
      <c r="E16" s="51"/>
      <c r="F16" s="51"/>
      <c r="G16" s="51"/>
      <c r="H16" s="51"/>
      <c r="I16" s="51"/>
      <c r="J16" s="51"/>
    </row>
    <row r="17" spans="1:10" s="2" customFormat="1" x14ac:dyDescent="0.2">
      <c r="A17" s="51"/>
      <c r="B17" s="51"/>
      <c r="C17" s="170"/>
      <c r="D17" s="174"/>
      <c r="E17" s="51"/>
      <c r="F17" s="51"/>
      <c r="G17" s="51"/>
      <c r="H17" s="51"/>
      <c r="I17" s="51"/>
      <c r="J17" s="51"/>
    </row>
    <row r="18" spans="1:10" s="2" customFormat="1" x14ac:dyDescent="0.2">
      <c r="A18" s="51"/>
      <c r="B18" s="51"/>
      <c r="C18" s="170"/>
      <c r="D18" s="174"/>
      <c r="E18" s="51"/>
      <c r="F18" s="51"/>
      <c r="G18" s="51"/>
      <c r="H18" s="51"/>
      <c r="I18" s="51"/>
      <c r="J18" s="51"/>
    </row>
    <row r="19" spans="1:10" s="2" customFormat="1" x14ac:dyDescent="0.2">
      <c r="A19" s="51"/>
      <c r="B19" s="51"/>
      <c r="C19" s="170"/>
      <c r="D19" s="170"/>
      <c r="E19" s="51"/>
      <c r="F19" s="51"/>
      <c r="G19" s="51"/>
      <c r="H19" s="51"/>
      <c r="I19" s="51"/>
      <c r="J19" s="51"/>
    </row>
    <row r="20" spans="1:10" s="2" customFormat="1" x14ac:dyDescent="0.2">
      <c r="A20" s="51"/>
      <c r="B20" s="51"/>
      <c r="C20" s="170"/>
      <c r="D20" s="170"/>
      <c r="E20" s="51"/>
      <c r="F20" s="51"/>
      <c r="G20" s="51"/>
      <c r="H20" s="51"/>
      <c r="I20" s="51"/>
      <c r="J20" s="51"/>
    </row>
    <row r="21" spans="1:10" s="2" customFormat="1" x14ac:dyDescent="0.2">
      <c r="A21" s="51"/>
      <c r="B21" s="51"/>
      <c r="C21" s="170"/>
      <c r="D21" s="170"/>
      <c r="E21" s="51"/>
      <c r="F21" s="51"/>
      <c r="G21" s="51"/>
      <c r="H21" s="51"/>
      <c r="I21" s="51"/>
      <c r="J21" s="51"/>
    </row>
    <row r="22" spans="1:10" s="2" customFormat="1" x14ac:dyDescent="0.2">
      <c r="A22" s="51"/>
      <c r="B22" s="51"/>
      <c r="C22" s="170"/>
      <c r="D22" s="170"/>
      <c r="E22" s="51"/>
      <c r="F22" s="51"/>
      <c r="G22" s="51"/>
      <c r="H22" s="51"/>
      <c r="I22" s="51"/>
      <c r="J22" s="51"/>
    </row>
    <row r="23" spans="1:10" s="2" customFormat="1" x14ac:dyDescent="0.2">
      <c r="A23" s="51"/>
      <c r="B23" s="51"/>
      <c r="C23" s="170"/>
      <c r="D23" s="170"/>
      <c r="E23" s="51"/>
      <c r="F23" s="51"/>
      <c r="G23" s="51"/>
      <c r="H23" s="51"/>
      <c r="I23" s="51"/>
      <c r="J23" s="51"/>
    </row>
    <row r="24" spans="1:10" s="2" customFormat="1" x14ac:dyDescent="0.2">
      <c r="A24" s="51"/>
      <c r="B24" s="51"/>
      <c r="C24" s="170"/>
      <c r="D24" s="170"/>
      <c r="E24" s="51"/>
      <c r="F24" s="51"/>
      <c r="G24" s="51"/>
      <c r="H24" s="51"/>
      <c r="I24" s="51"/>
      <c r="J24" s="51"/>
    </row>
    <row r="25" spans="1:10" s="2" customFormat="1" x14ac:dyDescent="0.2">
      <c r="A25" s="51"/>
      <c r="B25" s="51"/>
      <c r="C25" s="170"/>
      <c r="D25" s="170"/>
      <c r="E25" s="51"/>
      <c r="F25" s="51"/>
      <c r="G25" s="51"/>
      <c r="H25" s="51"/>
      <c r="I25" s="51"/>
      <c r="J25" s="51"/>
    </row>
    <row r="26" spans="1:10" s="2" customFormat="1" x14ac:dyDescent="0.2">
      <c r="A26" s="51"/>
      <c r="B26" s="51"/>
      <c r="C26" s="170"/>
      <c r="D26" s="170"/>
      <c r="E26" s="51"/>
      <c r="F26" s="51"/>
      <c r="G26" s="51"/>
      <c r="H26" s="51"/>
      <c r="I26" s="51"/>
      <c r="J26" s="51"/>
    </row>
    <row r="27" spans="1:10" s="2" customFormat="1" x14ac:dyDescent="0.2">
      <c r="A27" s="51"/>
      <c r="B27" s="51"/>
      <c r="C27" s="170"/>
      <c r="D27" s="170"/>
      <c r="E27" s="51"/>
      <c r="F27" s="51"/>
      <c r="G27" s="51"/>
      <c r="H27" s="51"/>
      <c r="I27" s="51"/>
      <c r="J27" s="51"/>
    </row>
    <row r="28" spans="1:10" s="2" customFormat="1" x14ac:dyDescent="0.2">
      <c r="A28" s="51"/>
      <c r="B28" s="51"/>
      <c r="C28" s="170"/>
      <c r="D28" s="170"/>
      <c r="E28" s="51"/>
      <c r="F28" s="51"/>
      <c r="G28" s="51"/>
      <c r="H28" s="51"/>
      <c r="I28" s="51"/>
      <c r="J28" s="51"/>
    </row>
    <row r="29" spans="1:10" s="2" customFormat="1" x14ac:dyDescent="0.2">
      <c r="A29" s="51"/>
      <c r="B29" s="51"/>
      <c r="C29" s="170"/>
      <c r="D29" s="170"/>
      <c r="E29" s="51"/>
      <c r="F29" s="51"/>
      <c r="G29" s="51"/>
      <c r="H29" s="51"/>
      <c r="I29" s="51"/>
      <c r="J29" s="51"/>
    </row>
    <row r="30" spans="1:10" s="2" customFormat="1" x14ac:dyDescent="0.2">
      <c r="A30" s="51"/>
      <c r="B30" s="51"/>
      <c r="C30" s="170"/>
      <c r="D30" s="170"/>
      <c r="E30" s="51"/>
      <c r="F30" s="51"/>
      <c r="G30" s="51"/>
      <c r="H30" s="51"/>
      <c r="I30" s="51"/>
      <c r="J30" s="51"/>
    </row>
    <row r="31" spans="1:10" s="2" customFormat="1" x14ac:dyDescent="0.2">
      <c r="A31" s="51"/>
      <c r="B31" s="51"/>
      <c r="C31" s="170"/>
      <c r="D31" s="170"/>
      <c r="E31" s="51"/>
      <c r="F31" s="51"/>
      <c r="G31" s="51"/>
      <c r="H31" s="51"/>
      <c r="I31" s="51"/>
      <c r="J31" s="51"/>
    </row>
    <row r="32" spans="1:10" s="2" customFormat="1" x14ac:dyDescent="0.2">
      <c r="A32" s="51"/>
      <c r="B32" s="51"/>
      <c r="C32" s="170"/>
      <c r="D32" s="170"/>
      <c r="E32" s="51"/>
      <c r="F32" s="51"/>
      <c r="G32" s="51"/>
      <c r="H32" s="51"/>
      <c r="I32" s="51"/>
      <c r="J32" s="51"/>
    </row>
    <row r="33" spans="1:18" s="2" customFormat="1" x14ac:dyDescent="0.2">
      <c r="A33" s="51"/>
      <c r="B33" s="51"/>
      <c r="C33" s="170"/>
      <c r="D33" s="170"/>
      <c r="E33" s="51"/>
      <c r="F33" s="51"/>
      <c r="G33" s="51"/>
      <c r="H33" s="51"/>
      <c r="I33" s="51"/>
      <c r="J33" s="51"/>
    </row>
    <row r="34" spans="1:18" s="2" customFormat="1" x14ac:dyDescent="0.2">
      <c r="A34" s="51"/>
      <c r="B34" s="51"/>
      <c r="C34" s="170"/>
      <c r="D34" s="170"/>
      <c r="E34" s="51"/>
      <c r="F34" s="51"/>
      <c r="G34" s="51"/>
      <c r="H34" s="51"/>
      <c r="I34" s="51"/>
      <c r="J34" s="51"/>
    </row>
    <row r="35" spans="1:18" s="2" customFormat="1" x14ac:dyDescent="0.2">
      <c r="A35" s="51"/>
      <c r="B35" s="51"/>
      <c r="C35" s="170"/>
      <c r="D35" s="170"/>
      <c r="E35" s="51"/>
      <c r="F35" s="51"/>
      <c r="G35" s="51"/>
      <c r="H35" s="51"/>
      <c r="I35" s="51"/>
      <c r="J35" s="51"/>
    </row>
    <row r="36" spans="1:18" s="2" customFormat="1" x14ac:dyDescent="0.2">
      <c r="A36" s="51"/>
      <c r="B36" s="51"/>
      <c r="C36" s="170"/>
      <c r="D36" s="170"/>
      <c r="E36" s="51"/>
      <c r="F36" s="51"/>
      <c r="G36" s="51"/>
      <c r="H36" s="51"/>
      <c r="I36" s="51"/>
      <c r="J36" s="51"/>
    </row>
    <row r="37" spans="1:18" s="2" customFormat="1" x14ac:dyDescent="0.2">
      <c r="A37" s="51"/>
      <c r="B37" s="51"/>
      <c r="C37" s="170"/>
      <c r="D37" s="170"/>
      <c r="E37" s="51"/>
      <c r="F37" s="51"/>
      <c r="G37" s="51"/>
      <c r="H37" s="51"/>
      <c r="I37" s="51"/>
      <c r="J37" s="51"/>
    </row>
    <row r="38" spans="1:18" s="2" customFormat="1" ht="16.2" customHeight="1" x14ac:dyDescent="0.2">
      <c r="B38" s="187" t="s">
        <v>89</v>
      </c>
      <c r="C38" s="175"/>
      <c r="D38" s="175"/>
    </row>
    <row r="39" spans="1:18" s="2" customFormat="1" ht="13.95" customHeight="1" x14ac:dyDescent="0.3">
      <c r="B39" s="186" t="s">
        <v>111</v>
      </c>
      <c r="C39" s="176"/>
      <c r="D39" s="237" t="s">
        <v>60</v>
      </c>
      <c r="E39" s="237"/>
      <c r="F39" s="49"/>
      <c r="G39" s="26" t="s">
        <v>61</v>
      </c>
      <c r="J39" s="50" t="s">
        <v>90</v>
      </c>
      <c r="L39" s="25"/>
      <c r="N39" s="162" t="s">
        <v>60</v>
      </c>
      <c r="O39" s="49"/>
      <c r="P39" s="26" t="s">
        <v>61</v>
      </c>
    </row>
    <row r="40" spans="1:18" s="2" customFormat="1" ht="28.95" customHeight="1" x14ac:dyDescent="0.2">
      <c r="B40" s="161" t="s">
        <v>62</v>
      </c>
      <c r="C40" s="242" t="s">
        <v>63</v>
      </c>
      <c r="D40" s="243"/>
      <c r="E40" s="244" t="s">
        <v>64</v>
      </c>
      <c r="F40" s="245"/>
      <c r="G40" s="244" t="s">
        <v>65</v>
      </c>
      <c r="H40" s="245"/>
      <c r="J40" s="246" t="s">
        <v>62</v>
      </c>
      <c r="K40" s="247"/>
      <c r="L40" s="248"/>
      <c r="M40" s="163" t="s">
        <v>63</v>
      </c>
      <c r="N40" s="244" t="s">
        <v>64</v>
      </c>
      <c r="O40" s="245"/>
      <c r="P40" s="165" t="s">
        <v>65</v>
      </c>
      <c r="Q40" s="166"/>
    </row>
    <row r="41" spans="1:18" s="2" customFormat="1" ht="15.6" x14ac:dyDescent="0.3">
      <c r="B41" s="152"/>
      <c r="C41" s="229"/>
      <c r="D41" s="230"/>
      <c r="E41" s="231"/>
      <c r="F41" s="232"/>
      <c r="G41" s="156" t="str">
        <f>IF(ISBLANK(C41),"",(E41*C41))</f>
        <v/>
      </c>
      <c r="H41" s="157"/>
      <c r="J41" s="259"/>
      <c r="K41" s="260"/>
      <c r="L41" s="261"/>
      <c r="M41" s="164"/>
      <c r="N41" s="231"/>
      <c r="O41" s="232"/>
      <c r="P41" s="156" t="str">
        <f>IF(ISBLANK(M41),"",(N41*M41))</f>
        <v/>
      </c>
      <c r="Q41" s="157"/>
    </row>
    <row r="42" spans="1:18" s="2" customFormat="1" ht="15.6" x14ac:dyDescent="0.3">
      <c r="B42" s="152"/>
      <c r="C42" s="229"/>
      <c r="D42" s="230"/>
      <c r="E42" s="231"/>
      <c r="F42" s="232"/>
      <c r="G42" s="156" t="str">
        <f t="shared" ref="G42:G46" si="0">IF(ISBLANK(C42),"",(E42*C42))</f>
        <v/>
      </c>
      <c r="H42" s="157"/>
      <c r="J42" s="259"/>
      <c r="K42" s="260"/>
      <c r="L42" s="261"/>
      <c r="M42" s="164"/>
      <c r="N42" s="231"/>
      <c r="O42" s="232"/>
      <c r="P42" s="156" t="str">
        <f t="shared" ref="P42:P46" si="1">IF(ISBLANK(M42),"",(N42*M42))</f>
        <v/>
      </c>
      <c r="Q42" s="157"/>
    </row>
    <row r="43" spans="1:18" s="2" customFormat="1" ht="15.6" x14ac:dyDescent="0.3">
      <c r="B43" s="152"/>
      <c r="C43" s="229"/>
      <c r="D43" s="230"/>
      <c r="E43" s="231"/>
      <c r="F43" s="232"/>
      <c r="G43" s="156" t="str">
        <f t="shared" si="0"/>
        <v/>
      </c>
      <c r="H43" s="157"/>
      <c r="J43" s="259"/>
      <c r="K43" s="260"/>
      <c r="L43" s="261"/>
      <c r="M43" s="164"/>
      <c r="N43" s="231"/>
      <c r="O43" s="232"/>
      <c r="P43" s="156" t="str">
        <f t="shared" si="1"/>
        <v/>
      </c>
      <c r="Q43" s="157"/>
    </row>
    <row r="44" spans="1:18" s="2" customFormat="1" ht="15.6" x14ac:dyDescent="0.3">
      <c r="B44" s="152"/>
      <c r="C44" s="229"/>
      <c r="D44" s="230"/>
      <c r="E44" s="231"/>
      <c r="F44" s="232"/>
      <c r="G44" s="156" t="str">
        <f t="shared" si="0"/>
        <v/>
      </c>
      <c r="H44" s="157"/>
      <c r="J44" s="259"/>
      <c r="K44" s="260"/>
      <c r="L44" s="261"/>
      <c r="M44" s="164"/>
      <c r="N44" s="231"/>
      <c r="O44" s="232"/>
      <c r="P44" s="156" t="str">
        <f t="shared" si="1"/>
        <v/>
      </c>
      <c r="Q44" s="157"/>
    </row>
    <row r="45" spans="1:18" s="2" customFormat="1" ht="15.6" x14ac:dyDescent="0.3">
      <c r="B45" s="152"/>
      <c r="C45" s="229"/>
      <c r="D45" s="230"/>
      <c r="E45" s="231"/>
      <c r="F45" s="232"/>
      <c r="G45" s="156" t="str">
        <f t="shared" si="0"/>
        <v/>
      </c>
      <c r="H45" s="157"/>
      <c r="J45" s="259"/>
      <c r="K45" s="260"/>
      <c r="L45" s="261"/>
      <c r="M45" s="164"/>
      <c r="N45" s="231"/>
      <c r="O45" s="232"/>
      <c r="P45" s="156" t="str">
        <f t="shared" si="1"/>
        <v/>
      </c>
      <c r="Q45" s="157"/>
    </row>
    <row r="46" spans="1:18" s="2" customFormat="1" ht="15.6" x14ac:dyDescent="0.3">
      <c r="B46" s="152"/>
      <c r="C46" s="229"/>
      <c r="D46" s="230"/>
      <c r="E46" s="231"/>
      <c r="F46" s="232"/>
      <c r="G46" s="156" t="str">
        <f t="shared" si="0"/>
        <v/>
      </c>
      <c r="H46" s="157"/>
      <c r="J46" s="262"/>
      <c r="K46" s="263"/>
      <c r="L46" s="264"/>
      <c r="M46" s="179"/>
      <c r="N46" s="231"/>
      <c r="O46" s="232"/>
      <c r="P46" s="156" t="str">
        <f t="shared" si="1"/>
        <v/>
      </c>
      <c r="Q46" s="157"/>
    </row>
    <row r="47" spans="1:18" s="2" customFormat="1" ht="15.6" x14ac:dyDescent="0.3">
      <c r="B47" s="158"/>
      <c r="C47" s="159"/>
      <c r="D47" s="159"/>
      <c r="E47" s="160"/>
      <c r="F47" s="153" t="s">
        <v>66</v>
      </c>
      <c r="G47" s="154" t="str">
        <f>IF(ISBLANK(F39),"",(SUM(G41:G46)/F39))</f>
        <v/>
      </c>
      <c r="H47" s="155"/>
      <c r="I47" s="178" t="s">
        <v>113</v>
      </c>
      <c r="J47" s="158"/>
      <c r="K47" s="167"/>
      <c r="L47" s="167"/>
      <c r="M47" s="167"/>
      <c r="N47" s="160"/>
      <c r="O47" s="153" t="s">
        <v>66</v>
      </c>
      <c r="P47" s="249" t="str">
        <f>IF(ISBLANK(O39),"",(SUM(P41:P46)/O39))</f>
        <v/>
      </c>
      <c r="Q47" s="250"/>
      <c r="R47" s="178" t="s">
        <v>113</v>
      </c>
    </row>
    <row r="48" spans="1:18" s="2" customFormat="1" x14ac:dyDescent="0.2">
      <c r="C48" s="175"/>
      <c r="D48" s="175"/>
      <c r="F48" s="252" t="str">
        <f>IF(G47="","",IF(G47&gt;=125,"BON","INNELIGIBLE"))</f>
        <v/>
      </c>
      <c r="G48" s="252"/>
      <c r="P48" s="251" t="str">
        <f>IF(P47="","",IF(P47&gt;=125,"BON","INNELIGIBLE"))</f>
        <v/>
      </c>
      <c r="Q48" s="252"/>
    </row>
    <row r="49" spans="2:16" s="2" customFormat="1" x14ac:dyDescent="0.2">
      <c r="C49" s="175"/>
      <c r="D49" s="175"/>
      <c r="F49" s="51"/>
      <c r="M49" s="51"/>
    </row>
    <row r="50" spans="2:16" s="2" customFormat="1" ht="15.6" customHeight="1" thickBot="1" x14ac:dyDescent="0.35">
      <c r="B50" s="168" t="s">
        <v>91</v>
      </c>
      <c r="C50" s="176"/>
      <c r="D50" s="237" t="s">
        <v>60</v>
      </c>
      <c r="E50" s="237"/>
      <c r="F50" s="49"/>
      <c r="G50" s="26" t="s">
        <v>61</v>
      </c>
      <c r="M50" s="51"/>
    </row>
    <row r="51" spans="2:16" s="2" customFormat="1" ht="34.950000000000003" customHeight="1" x14ac:dyDescent="0.2">
      <c r="B51" s="161" t="s">
        <v>62</v>
      </c>
      <c r="C51" s="244" t="s">
        <v>63</v>
      </c>
      <c r="D51" s="245"/>
      <c r="E51" s="244" t="s">
        <v>64</v>
      </c>
      <c r="F51" s="245"/>
      <c r="G51" s="244" t="s">
        <v>65</v>
      </c>
      <c r="H51" s="245"/>
      <c r="J51" s="253" t="s">
        <v>88</v>
      </c>
      <c r="K51" s="254"/>
      <c r="L51" s="254"/>
      <c r="M51" s="254"/>
      <c r="N51" s="254"/>
      <c r="O51" s="254"/>
      <c r="P51" s="255"/>
    </row>
    <row r="52" spans="2:16" s="2" customFormat="1" ht="16.2" thickBot="1" x14ac:dyDescent="0.35">
      <c r="B52" s="152"/>
      <c r="C52" s="229"/>
      <c r="D52" s="230"/>
      <c r="E52" s="231"/>
      <c r="F52" s="232"/>
      <c r="G52" s="156" t="str">
        <f>IF(ISBLANK(C52),"",(E52*C52))</f>
        <v/>
      </c>
      <c r="H52" s="157"/>
      <c r="J52" s="256"/>
      <c r="K52" s="257"/>
      <c r="L52" s="257"/>
      <c r="M52" s="257"/>
      <c r="N52" s="257"/>
      <c r="O52" s="257"/>
      <c r="P52" s="258"/>
    </row>
    <row r="53" spans="2:16" s="2" customFormat="1" ht="15.6" x14ac:dyDescent="0.3">
      <c r="B53" s="152"/>
      <c r="C53" s="229"/>
      <c r="D53" s="230"/>
      <c r="E53" s="231"/>
      <c r="F53" s="232"/>
      <c r="G53" s="156" t="str">
        <f t="shared" ref="G53:G57" si="2">IF(ISBLANK(C53),"",(E53*C53))</f>
        <v/>
      </c>
      <c r="H53" s="155"/>
      <c r="J53" s="265"/>
      <c r="K53" s="266"/>
      <c r="L53" s="266"/>
      <c r="M53" s="266"/>
      <c r="N53" s="266"/>
      <c r="O53" s="266"/>
      <c r="P53" s="267"/>
    </row>
    <row r="54" spans="2:16" s="2" customFormat="1" ht="15.6" x14ac:dyDescent="0.3">
      <c r="B54" s="152"/>
      <c r="C54" s="229"/>
      <c r="D54" s="230"/>
      <c r="E54" s="231"/>
      <c r="F54" s="232"/>
      <c r="G54" s="156" t="str">
        <f t="shared" si="2"/>
        <v/>
      </c>
      <c r="H54" s="155"/>
      <c r="J54" s="268"/>
      <c r="K54" s="269"/>
      <c r="L54" s="269"/>
      <c r="M54" s="269"/>
      <c r="N54" s="269"/>
      <c r="O54" s="269"/>
      <c r="P54" s="270"/>
    </row>
    <row r="55" spans="2:16" s="2" customFormat="1" ht="15.6" x14ac:dyDescent="0.3">
      <c r="B55" s="152"/>
      <c r="C55" s="229"/>
      <c r="D55" s="230"/>
      <c r="E55" s="231"/>
      <c r="F55" s="232"/>
      <c r="G55" s="156" t="str">
        <f t="shared" si="2"/>
        <v/>
      </c>
      <c r="H55" s="155"/>
      <c r="J55" s="268"/>
      <c r="K55" s="269"/>
      <c r="L55" s="269"/>
      <c r="M55" s="269"/>
      <c r="N55" s="269"/>
      <c r="O55" s="269"/>
      <c r="P55" s="270"/>
    </row>
    <row r="56" spans="2:16" s="2" customFormat="1" ht="15.6" x14ac:dyDescent="0.3">
      <c r="B56" s="152"/>
      <c r="C56" s="229"/>
      <c r="D56" s="230"/>
      <c r="E56" s="231"/>
      <c r="F56" s="232"/>
      <c r="G56" s="156" t="str">
        <f t="shared" si="2"/>
        <v/>
      </c>
      <c r="H56" s="155"/>
      <c r="J56" s="268"/>
      <c r="K56" s="269"/>
      <c r="L56" s="269"/>
      <c r="M56" s="269"/>
      <c r="N56" s="269"/>
      <c r="O56" s="269"/>
      <c r="P56" s="270"/>
    </row>
    <row r="57" spans="2:16" s="2" customFormat="1" ht="15.6" x14ac:dyDescent="0.3">
      <c r="B57" s="152"/>
      <c r="C57" s="229"/>
      <c r="D57" s="230"/>
      <c r="E57" s="231"/>
      <c r="F57" s="232"/>
      <c r="G57" s="156" t="str">
        <f t="shared" si="2"/>
        <v/>
      </c>
      <c r="H57" s="157"/>
      <c r="J57" s="268"/>
      <c r="K57" s="269"/>
      <c r="L57" s="269"/>
      <c r="M57" s="269"/>
      <c r="N57" s="269"/>
      <c r="O57" s="269"/>
      <c r="P57" s="270"/>
    </row>
    <row r="58" spans="2:16" s="2" customFormat="1" ht="15.6" customHeight="1" x14ac:dyDescent="0.3">
      <c r="B58" s="158"/>
      <c r="C58" s="159"/>
      <c r="D58" s="159"/>
      <c r="E58" s="160"/>
      <c r="F58" s="153" t="s">
        <v>66</v>
      </c>
      <c r="G58" s="154" t="str">
        <f>IF(ISBLANK(F50),"",(SUM(G52:G57)/F50))</f>
        <v/>
      </c>
      <c r="H58" s="155"/>
      <c r="I58" s="178" t="s">
        <v>113</v>
      </c>
      <c r="J58" s="268"/>
      <c r="K58" s="269"/>
      <c r="L58" s="269"/>
      <c r="M58" s="269"/>
      <c r="N58" s="269"/>
      <c r="O58" s="269"/>
      <c r="P58" s="270"/>
    </row>
    <row r="59" spans="2:16" s="2" customFormat="1" ht="13.2" thickBot="1" x14ac:dyDescent="0.25">
      <c r="C59" s="175"/>
      <c r="D59" s="175"/>
      <c r="G59" s="252" t="str">
        <f>IF(G58="","",IF(G58&gt;=125,"BON","INNELIGIBLE"))</f>
        <v/>
      </c>
      <c r="H59" s="252"/>
      <c r="J59" s="271"/>
      <c r="K59" s="272"/>
      <c r="L59" s="272"/>
      <c r="M59" s="272"/>
      <c r="N59" s="272"/>
      <c r="O59" s="272"/>
      <c r="P59" s="273"/>
    </row>
    <row r="60" spans="2:16" s="2" customFormat="1" x14ac:dyDescent="0.2">
      <c r="C60" s="175"/>
      <c r="D60" s="175"/>
      <c r="F60" s="51"/>
    </row>
    <row r="61" spans="2:16" s="2" customFormat="1" x14ac:dyDescent="0.2">
      <c r="C61" s="175"/>
      <c r="D61" s="175"/>
    </row>
    <row r="62" spans="2:16" s="2" customFormat="1" x14ac:dyDescent="0.2">
      <c r="C62" s="175"/>
      <c r="D62" s="175"/>
    </row>
    <row r="63" spans="2:16" s="2" customFormat="1" x14ac:dyDescent="0.2">
      <c r="C63" s="175"/>
      <c r="D63" s="175"/>
    </row>
    <row r="64" spans="2:16" s="2" customFormat="1" x14ac:dyDescent="0.2">
      <c r="C64" s="175"/>
      <c r="D64" s="175"/>
    </row>
    <row r="65" spans="3:4" s="2" customFormat="1" x14ac:dyDescent="0.2">
      <c r="C65" s="175"/>
      <c r="D65" s="175"/>
    </row>
    <row r="66" spans="3:4" s="2" customFormat="1" x14ac:dyDescent="0.2">
      <c r="C66" s="175"/>
      <c r="D66" s="175"/>
    </row>
    <row r="67" spans="3:4" s="2" customFormat="1" x14ac:dyDescent="0.2">
      <c r="C67" s="175"/>
      <c r="D67" s="175"/>
    </row>
    <row r="68" spans="3:4" s="2" customFormat="1" x14ac:dyDescent="0.2">
      <c r="C68" s="175"/>
      <c r="D68" s="175"/>
    </row>
    <row r="69" spans="3:4" s="2" customFormat="1" x14ac:dyDescent="0.2">
      <c r="C69" s="175"/>
      <c r="D69" s="175"/>
    </row>
    <row r="70" spans="3:4" s="2" customFormat="1" x14ac:dyDescent="0.2">
      <c r="C70" s="175"/>
      <c r="D70" s="175"/>
    </row>
  </sheetData>
  <sheetProtection algorithmName="SHA-512" hashValue="hRNPJFe10jwWmM8aLB7otV0Cs2JVa8cI9yLCrTERs0NHmoz2azMD7bjZUCWg3uJRXfz03bzR5DNL2LB/1hXXjg==" saltValue="DIcMbaN9ZG2ICmDlbOb7Jg==" spinCount="100000" sheet="1" objects="1" scenarios="1" formatRows="0" insertColumns="0"/>
  <mergeCells count="59">
    <mergeCell ref="G59:H59"/>
    <mergeCell ref="N41:O41"/>
    <mergeCell ref="N42:O42"/>
    <mergeCell ref="N43:O43"/>
    <mergeCell ref="N44:O44"/>
    <mergeCell ref="N45:O45"/>
    <mergeCell ref="N46:O46"/>
    <mergeCell ref="J45:L45"/>
    <mergeCell ref="J46:L46"/>
    <mergeCell ref="J44:L44"/>
    <mergeCell ref="J53:P59"/>
    <mergeCell ref="J41:L41"/>
    <mergeCell ref="J42:L42"/>
    <mergeCell ref="J43:L43"/>
    <mergeCell ref="C56:D56"/>
    <mergeCell ref="E56:F56"/>
    <mergeCell ref="C57:D57"/>
    <mergeCell ref="E57:F57"/>
    <mergeCell ref="P47:Q47"/>
    <mergeCell ref="P48:Q48"/>
    <mergeCell ref="F48:G48"/>
    <mergeCell ref="J51:P52"/>
    <mergeCell ref="C55:D55"/>
    <mergeCell ref="E55:F55"/>
    <mergeCell ref="D50:E50"/>
    <mergeCell ref="C51:D51"/>
    <mergeCell ref="E51:F51"/>
    <mergeCell ref="G51:H51"/>
    <mergeCell ref="C53:D53"/>
    <mergeCell ref="E53:F53"/>
    <mergeCell ref="C40:D40"/>
    <mergeCell ref="E40:F40"/>
    <mergeCell ref="G40:H40"/>
    <mergeCell ref="N40:O40"/>
    <mergeCell ref="J40:L40"/>
    <mergeCell ref="I4:K4"/>
    <mergeCell ref="I5:K5"/>
    <mergeCell ref="C4:G4"/>
    <mergeCell ref="C5:G5"/>
    <mergeCell ref="D39:E39"/>
    <mergeCell ref="J11:P13"/>
    <mergeCell ref="L4:N4"/>
    <mergeCell ref="L5:M5"/>
    <mergeCell ref="C54:D54"/>
    <mergeCell ref="E54:F54"/>
    <mergeCell ref="C42:D42"/>
    <mergeCell ref="C41:D41"/>
    <mergeCell ref="E41:F41"/>
    <mergeCell ref="E42:F42"/>
    <mergeCell ref="C52:D52"/>
    <mergeCell ref="E52:F52"/>
    <mergeCell ref="E43:F43"/>
    <mergeCell ref="E44:F44"/>
    <mergeCell ref="E45:F45"/>
    <mergeCell ref="E46:F46"/>
    <mergeCell ref="C46:D46"/>
    <mergeCell ref="C45:D45"/>
    <mergeCell ref="C44:D44"/>
    <mergeCell ref="C43:D43"/>
  </mergeCells>
  <conditionalFormatting sqref="C10:E13 G10:G13">
    <cfRule type="cellIs" dxfId="32" priority="56" operator="equal">
      <formula>"INELIGIBLE"</formula>
    </cfRule>
  </conditionalFormatting>
  <conditionalFormatting sqref="D11">
    <cfRule type="expression" dxfId="31" priority="27">
      <formula>$C$11="INELIGIBLE"</formula>
    </cfRule>
  </conditionalFormatting>
  <conditionalFormatting sqref="F10:F13">
    <cfRule type="cellIs" dxfId="22" priority="38" operator="equal">
      <formula>"INELIGIBLE"</formula>
    </cfRule>
  </conditionalFormatting>
  <conditionalFormatting sqref="F48">
    <cfRule type="cellIs" dxfId="21" priority="47" operator="equal">
      <formula>0</formula>
    </cfRule>
    <cfRule type="cellIs" dxfId="20" priority="49" operator="equal">
      <formula>"BON"</formula>
    </cfRule>
    <cfRule type="cellIs" dxfId="19" priority="50" operator="equal">
      <formula>"INNELIGIBLE"</formula>
    </cfRule>
  </conditionalFormatting>
  <conditionalFormatting sqref="G59">
    <cfRule type="cellIs" dxfId="18" priority="29" operator="equal">
      <formula>0</formula>
    </cfRule>
    <cfRule type="cellIs" dxfId="17" priority="30" operator="equal">
      <formula>"BON"</formula>
    </cfRule>
    <cfRule type="cellIs" dxfId="16" priority="31" operator="equal">
      <formula>"INNELIGIBLE"</formula>
    </cfRule>
  </conditionalFormatting>
  <conditionalFormatting sqref="G47:H47">
    <cfRule type="cellIs" dxfId="8" priority="36" operator="equal">
      <formula>0</formula>
    </cfRule>
  </conditionalFormatting>
  <conditionalFormatting sqref="G58:H58">
    <cfRule type="cellIs" dxfId="7" priority="28" operator="equal">
      <formula>0</formula>
    </cfRule>
  </conditionalFormatting>
  <conditionalFormatting sqref="H10:H13">
    <cfRule type="cellIs" dxfId="6" priority="37" operator="equal">
      <formula>"INELIGIBLE"</formula>
    </cfRule>
  </conditionalFormatting>
  <conditionalFormatting sqref="L9:L10">
    <cfRule type="cellIs" dxfId="5" priority="2" operator="equal">
      <formula>"Diagnostic incomplet pour valider le critère d’éligibilité"</formula>
    </cfRule>
    <cfRule type="cellIs" dxfId="4" priority="1" operator="equal">
      <formula>"Diagnostic validé"</formula>
    </cfRule>
  </conditionalFormatting>
  <conditionalFormatting sqref="P47">
    <cfRule type="cellIs" dxfId="3" priority="32" operator="equal">
      <formula>0</formula>
    </cfRule>
  </conditionalFormatting>
  <conditionalFormatting sqref="P48">
    <cfRule type="cellIs" dxfId="2" priority="33" operator="equal">
      <formula>0</formula>
    </cfRule>
    <cfRule type="cellIs" dxfId="1" priority="34" operator="equal">
      <formula>"BON"</formula>
    </cfRule>
    <cfRule type="cellIs" dxfId="0" priority="35" operator="equal">
      <formula>"INNELIGIBLE"</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4" id="{E2115970-9A1A-4626-BD96-5A21EDC089FF}">
            <xm:f>'AVANT PROJET'!$E$44="MOYEN"</xm:f>
            <x14:dxf>
              <fill>
                <patternFill>
                  <bgColor theme="7" tint="0.79998168889431442"/>
                </patternFill>
              </fill>
            </x14:dxf>
          </x14:cfRule>
          <x14:cfRule type="expression" priority="23" id="{2D69801D-1CAD-40E7-A686-C6EFDFF601FE}">
            <xm:f>'AVANT PROJET'!$E$44="INSUFFISANT"</xm:f>
            <x14:dxf>
              <fill>
                <patternFill>
                  <bgColor theme="5" tint="0.59996337778862885"/>
                </patternFill>
              </fill>
            </x14:dxf>
          </x14:cfRule>
          <xm:sqref>C10:D10</xm:sqref>
        </x14:conditionalFormatting>
        <x14:conditionalFormatting xmlns:xm="http://schemas.microsoft.com/office/excel/2006/main">
          <x14:cfRule type="expression" priority="22" id="{0E216CCC-DA69-4E92-B758-BF19C565207E}">
            <xm:f>'AVANT PROJET'!$E$45="INSUFFISANT"</xm:f>
            <x14:dxf>
              <fill>
                <patternFill>
                  <bgColor theme="5" tint="0.59996337778862885"/>
                </patternFill>
              </fill>
            </x14:dxf>
          </x14:cfRule>
          <x14:cfRule type="expression" priority="19" id="{44F3B0B1-F510-4A71-A80E-9ACDA5360E5B}">
            <xm:f>'AVANT PROJET'!$E$46="INSUFFISANT"</xm:f>
            <x14:dxf>
              <fill>
                <patternFill>
                  <bgColor theme="5" tint="0.59996337778862885"/>
                </patternFill>
              </fill>
            </x14:dxf>
          </x14:cfRule>
          <x14:cfRule type="expression" priority="21" id="{123216AA-46DE-43AD-A381-96E3D1C47284}">
            <xm:f>'AVANT PROJET'!$E$46="MOYEN"</xm:f>
            <x14:dxf>
              <fill>
                <patternFill>
                  <bgColor theme="7" tint="0.79998168889431442"/>
                </patternFill>
              </fill>
            </x14:dxf>
          </x14:cfRule>
          <xm:sqref>C12:D12</xm:sqref>
        </x14:conditionalFormatting>
        <x14:conditionalFormatting xmlns:xm="http://schemas.microsoft.com/office/excel/2006/main">
          <x14:cfRule type="expression" priority="18" id="{FF512D5D-71F9-4EE7-ADFE-5657F3CD7B85}">
            <xm:f>PROJET!$E$44="MOYEN"</xm:f>
            <x14:dxf>
              <fill>
                <patternFill>
                  <bgColor theme="7" tint="0.79998168889431442"/>
                </patternFill>
              </fill>
            </x14:dxf>
          </x14:cfRule>
          <x14:cfRule type="expression" priority="17" id="{5C661B53-2F3F-4530-9A16-E1E68F624AE0}">
            <xm:f>PROJET!$E$44="INSUFFISANT"</xm:f>
            <x14:dxf>
              <fill>
                <patternFill>
                  <bgColor theme="5" tint="0.59996337778862885"/>
                </patternFill>
              </fill>
            </x14:dxf>
          </x14:cfRule>
          <xm:sqref>E10:F10</xm:sqref>
        </x14:conditionalFormatting>
        <x14:conditionalFormatting xmlns:xm="http://schemas.microsoft.com/office/excel/2006/main">
          <x14:cfRule type="expression" priority="15" id="{186B2918-2B11-4FBF-B195-C63D3C91F1AD}">
            <xm:f>PROJET!$E$45="INSUFFISANT"</xm:f>
            <x14:dxf>
              <fill>
                <patternFill>
                  <bgColor theme="5" tint="0.59996337778862885"/>
                </patternFill>
              </fill>
            </x14:dxf>
          </x14:cfRule>
          <x14:cfRule type="expression" priority="16" id="{18F12854-FEED-422C-8C17-91B211FF7769}">
            <xm:f>PROJET!$E$45="MOYEN"</xm:f>
            <x14:dxf>
              <fill>
                <patternFill>
                  <bgColor theme="7" tint="0.79998168889431442"/>
                </patternFill>
              </fill>
            </x14:dxf>
          </x14:cfRule>
          <xm:sqref>E11:F11</xm:sqref>
        </x14:conditionalFormatting>
        <x14:conditionalFormatting xmlns:xm="http://schemas.microsoft.com/office/excel/2006/main">
          <x14:cfRule type="expression" priority="13" id="{2B3B6BDB-EFF3-4C3E-A8CC-08D335514BF0}">
            <xm:f>PROJET!$E$46="INSUFFISANT"</xm:f>
            <x14:dxf>
              <fill>
                <patternFill>
                  <bgColor theme="5" tint="0.59996337778862885"/>
                </patternFill>
              </fill>
            </x14:dxf>
          </x14:cfRule>
          <x14:cfRule type="expression" priority="14" id="{1B61E422-4B47-4F2B-98B1-DEEEF356C0B5}">
            <xm:f>PROJET!$E$46="MOYEN"</xm:f>
            <x14:dxf>
              <fill>
                <patternFill>
                  <bgColor theme="7" tint="0.79998168889431442"/>
                </patternFill>
              </fill>
            </x14:dxf>
          </x14:cfRule>
          <xm:sqref>E12:F12</xm:sqref>
        </x14:conditionalFormatting>
        <x14:conditionalFormatting xmlns:xm="http://schemas.microsoft.com/office/excel/2006/main">
          <x14:cfRule type="expression" priority="11" id="{9F18EEAF-B397-441F-A9D0-91872B0F2237}">
            <xm:f>PROJET!$E$47="INSUFFISANT"</xm:f>
            <x14:dxf>
              <fill>
                <patternFill>
                  <bgColor theme="5" tint="0.59996337778862885"/>
                </patternFill>
              </fill>
            </x14:dxf>
          </x14:cfRule>
          <x14:cfRule type="expression" priority="12" id="{60BE86A4-0743-41BE-AC57-67DFF0A9C3C6}">
            <xm:f>PROJET!$E$47="MOYEN"</xm:f>
            <x14:dxf>
              <fill>
                <patternFill>
                  <bgColor theme="7" tint="0.79998168889431442"/>
                </patternFill>
              </fill>
            </x14:dxf>
          </x14:cfRule>
          <xm:sqref>E13:F13</xm:sqref>
        </x14:conditionalFormatting>
        <x14:conditionalFormatting xmlns:xm="http://schemas.microsoft.com/office/excel/2006/main">
          <x14:cfRule type="expression" priority="9" id="{E938FE58-7A26-423E-942B-F7FB12572F1E}">
            <xm:f>'APRES PROJET'!$E$44="INSUFFISANT"</xm:f>
            <x14:dxf>
              <fill>
                <patternFill>
                  <bgColor theme="5" tint="0.59996337778862885"/>
                </patternFill>
              </fill>
            </x14:dxf>
          </x14:cfRule>
          <x14:cfRule type="expression" priority="10" id="{104F50AD-6796-425E-8C25-09A73EDBE00C}">
            <xm:f>'APRES PROJET'!$E$44="MOYEN"</xm:f>
            <x14:dxf>
              <fill>
                <patternFill>
                  <bgColor theme="7" tint="0.79998168889431442"/>
                </patternFill>
              </fill>
            </x14:dxf>
          </x14:cfRule>
          <xm:sqref>G10:H10</xm:sqref>
        </x14:conditionalFormatting>
        <x14:conditionalFormatting xmlns:xm="http://schemas.microsoft.com/office/excel/2006/main">
          <x14:cfRule type="expression" priority="7" id="{B4209AB5-B508-4EE8-8C7E-3F0967D72334}">
            <xm:f>'APRES PROJET'!$E$45="INSUFFISANT"</xm:f>
            <x14:dxf>
              <fill>
                <patternFill>
                  <bgColor theme="5" tint="0.59996337778862885"/>
                </patternFill>
              </fill>
            </x14:dxf>
          </x14:cfRule>
          <x14:cfRule type="expression" priority="8" id="{E6CA914D-4FC6-40DA-9CD6-7A4F0F4EE99D}">
            <xm:f>'APRES PROJET'!$E$45="MOYEN"</xm:f>
            <x14:dxf>
              <fill>
                <patternFill>
                  <bgColor theme="7" tint="0.79998168889431442"/>
                </patternFill>
              </fill>
            </x14:dxf>
          </x14:cfRule>
          <xm:sqref>G11:H11</xm:sqref>
        </x14:conditionalFormatting>
        <x14:conditionalFormatting xmlns:xm="http://schemas.microsoft.com/office/excel/2006/main">
          <x14:cfRule type="expression" priority="6" id="{6E81C8B5-5B67-4DD3-A505-5775963494C5}">
            <xm:f>'APRES PROJET'!$E$46="MOYEN"</xm:f>
            <x14:dxf>
              <fill>
                <patternFill>
                  <bgColor theme="7" tint="0.79998168889431442"/>
                </patternFill>
              </fill>
            </x14:dxf>
          </x14:cfRule>
          <xm:sqref>G12:H12</xm:sqref>
        </x14:conditionalFormatting>
        <x14:conditionalFormatting xmlns:xm="http://schemas.microsoft.com/office/excel/2006/main">
          <x14:cfRule type="expression" priority="3" id="{95C1BEBA-3436-4D83-8E46-9D495FC81B59}">
            <xm:f>'APRES PROJET'!$E$46="INSUFFISANT"</xm:f>
            <x14:dxf>
              <fill>
                <patternFill>
                  <bgColor theme="5" tint="0.59996337778862885"/>
                </patternFill>
              </fill>
            </x14:dxf>
          </x14:cfRule>
          <xm:sqref>G12:H13</xm:sqref>
        </x14:conditionalFormatting>
        <x14:conditionalFormatting xmlns:xm="http://schemas.microsoft.com/office/excel/2006/main">
          <x14:cfRule type="expression" priority="4" id="{7946928F-FB0C-4DDD-8B15-17301C4DB529}">
            <xm:f>'APRES PROJET'!$E$47="MOYEN"</xm:f>
            <x14:dxf>
              <fill>
                <patternFill>
                  <bgColor theme="7" tint="0.79998168889431442"/>
                </patternFill>
              </fill>
            </x14:dxf>
          </x14:cfRule>
          <xm:sqref>G13:H13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NOTICE</vt:lpstr>
      <vt:lpstr>AVANT PROJET</vt:lpstr>
      <vt:lpstr>PROJET</vt:lpstr>
      <vt:lpstr>APRES PROJET</vt:lpstr>
      <vt:lpstr>SYNTHESE</vt:lpstr>
    </vt:vector>
  </TitlesOfParts>
  <Company>Chambre d'Agriculture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LACOSTE</dc:creator>
  <cp:lastModifiedBy>François SIMONETTI</cp:lastModifiedBy>
  <dcterms:created xsi:type="dcterms:W3CDTF">2026-01-07T07:41:34Z</dcterms:created>
  <dcterms:modified xsi:type="dcterms:W3CDTF">2026-01-16T15:35:58Z</dcterms:modified>
</cp:coreProperties>
</file>