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Rrna06.crpc.fr\PLACIDO_NA_DirAgriculture$\Operationnel\06_PCAE\02_PME\DocsMiseEnOeuvre\2023-2027\AAP_2026\FEADER_Avicole\Annexes\Fichier_base\CLIMA_PENNA\V3\"/>
    </mc:Choice>
  </mc:AlternateContent>
  <xr:revisionPtr revIDLastSave="0" documentId="13_ncr:1_{8C177C3E-8C3C-45CF-8D2A-DBBE7AA56734}" xr6:coauthVersionLast="47" xr6:coauthVersionMax="47" xr10:uidLastSave="{00000000-0000-0000-0000-000000000000}"/>
  <bookViews>
    <workbookView xWindow="-108" yWindow="-108" windowWidth="23256" windowHeight="12456" xr2:uid="{00000000-000D-0000-FFFF-FFFF00000000}"/>
  </bookViews>
  <sheets>
    <sheet name="NOTICE" sheetId="1" r:id="rId1"/>
    <sheet name="AVANT PROJET" sheetId="2" r:id="rId2"/>
    <sheet name="PROJET" sheetId="8" r:id="rId3"/>
    <sheet name="APRES PROJET" sheetId="9" r:id="rId4"/>
    <sheet name="SYNTHESE" sheetId="1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9" l="1"/>
  <c r="K17" i="9"/>
  <c r="K30" i="9"/>
  <c r="K30" i="8"/>
  <c r="K17" i="8"/>
  <c r="K18" i="8"/>
  <c r="K30" i="2"/>
  <c r="K18" i="2"/>
  <c r="K17" i="2"/>
  <c r="I39" i="9"/>
  <c r="H38" i="9"/>
  <c r="K38" i="9" s="1"/>
  <c r="K37" i="9"/>
  <c r="H37" i="9"/>
  <c r="K36" i="9"/>
  <c r="H36" i="9"/>
  <c r="K35" i="9"/>
  <c r="H35" i="9"/>
  <c r="I32" i="9"/>
  <c r="K31" i="9"/>
  <c r="H31" i="9"/>
  <c r="H30" i="9"/>
  <c r="K29" i="9"/>
  <c r="H29" i="9"/>
  <c r="K28" i="9"/>
  <c r="H28" i="9"/>
  <c r="I25" i="9"/>
  <c r="K24" i="9"/>
  <c r="H24" i="9"/>
  <c r="K23" i="9"/>
  <c r="H23" i="9"/>
  <c r="I20" i="9"/>
  <c r="H18" i="9"/>
  <c r="H17" i="9"/>
  <c r="K16" i="9"/>
  <c r="H16" i="9"/>
  <c r="K15" i="9"/>
  <c r="H15" i="9"/>
  <c r="K14" i="9"/>
  <c r="H14" i="9"/>
  <c r="K13" i="9"/>
  <c r="H13" i="9"/>
  <c r="K12" i="9"/>
  <c r="H12" i="9"/>
  <c r="K11" i="9"/>
  <c r="H11" i="9"/>
  <c r="K10" i="9"/>
  <c r="H10" i="9"/>
  <c r="K9" i="9"/>
  <c r="H9" i="9"/>
  <c r="I39" i="8"/>
  <c r="H38" i="8"/>
  <c r="K38" i="8" s="1"/>
  <c r="K37" i="8"/>
  <c r="H37" i="8"/>
  <c r="K36" i="8"/>
  <c r="H36" i="8"/>
  <c r="K35" i="8"/>
  <c r="H35" i="8"/>
  <c r="I32" i="8"/>
  <c r="K31" i="8"/>
  <c r="H31" i="8"/>
  <c r="H30" i="8"/>
  <c r="K29" i="8"/>
  <c r="H29" i="8"/>
  <c r="K28" i="8"/>
  <c r="H28" i="8"/>
  <c r="I25" i="8"/>
  <c r="K24" i="8"/>
  <c r="H24" i="8"/>
  <c r="K23" i="8"/>
  <c r="H23" i="8"/>
  <c r="I20" i="8"/>
  <c r="H18" i="8"/>
  <c r="H17" i="8"/>
  <c r="K16" i="8"/>
  <c r="H16" i="8"/>
  <c r="K15" i="8"/>
  <c r="H15" i="8"/>
  <c r="K14" i="8"/>
  <c r="H14" i="8"/>
  <c r="K13" i="8"/>
  <c r="H13" i="8"/>
  <c r="K12" i="8"/>
  <c r="H12" i="8"/>
  <c r="K11" i="8"/>
  <c r="H11" i="8"/>
  <c r="K10" i="8"/>
  <c r="H10" i="8"/>
  <c r="K9" i="8"/>
  <c r="H9" i="8"/>
  <c r="K37" i="2"/>
  <c r="H37" i="2"/>
  <c r="K36" i="2"/>
  <c r="H36" i="2"/>
  <c r="K35" i="2"/>
  <c r="H35" i="2"/>
  <c r="H31" i="2"/>
  <c r="H30" i="2"/>
  <c r="K29" i="2"/>
  <c r="H29" i="2"/>
  <c r="K28" i="2"/>
  <c r="H28" i="2"/>
  <c r="K23" i="2"/>
  <c r="K24" i="2"/>
  <c r="K12" i="2"/>
  <c r="K13" i="2"/>
  <c r="K16" i="2"/>
  <c r="K15" i="2"/>
  <c r="K14" i="2"/>
  <c r="K11" i="2"/>
  <c r="K10" i="2"/>
  <c r="K9" i="2"/>
  <c r="H39" i="9" l="1"/>
  <c r="H32" i="9"/>
  <c r="I40" i="8"/>
  <c r="H25" i="8"/>
  <c r="H39" i="8"/>
  <c r="H25" i="9"/>
  <c r="H20" i="9"/>
  <c r="H32" i="8"/>
  <c r="H20" i="8"/>
  <c r="H40" i="8" l="1"/>
  <c r="H46" i="8" l="1"/>
  <c r="I25" i="2"/>
  <c r="H24" i="2"/>
  <c r="H23" i="2"/>
  <c r="H16" i="2" l="1"/>
  <c r="H42" i="9"/>
  <c r="H45" i="8"/>
  <c r="H44" i="8"/>
  <c r="H43" i="8"/>
  <c r="C5" i="10" l="1"/>
  <c r="C4" i="10"/>
  <c r="I40" i="9"/>
  <c r="C6" i="9"/>
  <c r="C5" i="9"/>
  <c r="C45" i="8"/>
  <c r="E45" i="8" s="1"/>
  <c r="C6" i="8"/>
  <c r="C5" i="8"/>
  <c r="E12" i="10" l="1"/>
  <c r="C44" i="8"/>
  <c r="E44" i="8" s="1"/>
  <c r="C42" i="9"/>
  <c r="E42" i="9" s="1"/>
  <c r="H43" i="9"/>
  <c r="C43" i="9" s="1"/>
  <c r="E43" i="9" s="1"/>
  <c r="C43" i="8"/>
  <c r="E43" i="8" s="1"/>
  <c r="H25" i="2"/>
  <c r="H44" i="2" s="1"/>
  <c r="H38" i="2"/>
  <c r="K38" i="2" s="1"/>
  <c r="H15" i="2"/>
  <c r="H14" i="2"/>
  <c r="I20" i="2"/>
  <c r="E10" i="10" l="1"/>
  <c r="E11" i="10"/>
  <c r="G9" i="10"/>
  <c r="G10" i="10"/>
  <c r="H45" i="9"/>
  <c r="C45" i="9" s="1"/>
  <c r="E45" i="9" s="1"/>
  <c r="H44" i="9"/>
  <c r="C44" i="9" s="1"/>
  <c r="E44" i="9" s="1"/>
  <c r="H40" i="9"/>
  <c r="C42" i="8"/>
  <c r="E42" i="8" s="1"/>
  <c r="C6" i="2"/>
  <c r="C5" i="2"/>
  <c r="P5" i="10" l="1"/>
  <c r="E9" i="10"/>
  <c r="G11" i="10"/>
  <c r="G12" i="10"/>
  <c r="I32" i="2"/>
  <c r="I39" i="2"/>
  <c r="H18" i="2"/>
  <c r="H17" i="2"/>
  <c r="H13" i="2"/>
  <c r="H12" i="2"/>
  <c r="H11" i="2"/>
  <c r="H10" i="2"/>
  <c r="H9" i="2"/>
  <c r="P6" i="10" l="1"/>
  <c r="L9" i="10" s="1"/>
  <c r="L8" i="10"/>
  <c r="H20" i="2"/>
  <c r="H43" i="2" s="1"/>
  <c r="H32" i="2" l="1"/>
  <c r="H45" i="2" s="1"/>
  <c r="C43" i="2"/>
  <c r="E43" i="2" s="1"/>
  <c r="I40" i="2"/>
  <c r="H39" i="2"/>
  <c r="H46" i="2" s="1"/>
  <c r="C10" i="10" l="1"/>
  <c r="C44" i="2"/>
  <c r="E44" i="2" s="1"/>
  <c r="C45" i="2"/>
  <c r="C42" i="2"/>
  <c r="E42" i="2" s="1"/>
  <c r="H40" i="2"/>
  <c r="C12" i="10" l="1"/>
  <c r="E45" i="2"/>
  <c r="C9" i="10"/>
  <c r="C11" i="10"/>
</calcChain>
</file>

<file path=xl/sharedStrings.xml><?xml version="1.0" encoding="utf-8"?>
<sst xmlns="http://schemas.openxmlformats.org/spreadsheetml/2006/main" count="471" uniqueCount="133">
  <si>
    <t>APPEL A PROJETS PLAN DE MODERNISATION DES ELEVAGES DE VOLAILLES 2026</t>
  </si>
  <si>
    <t>FONDS EUROPEEN AGRICOLE POUR LE DEVELOPPEMENT RURAL (FEADER)</t>
  </si>
  <si>
    <t>Légende document :</t>
  </si>
  <si>
    <t>Cellule remplie automatiquement avec une formule</t>
  </si>
  <si>
    <t>Cellule à compléter</t>
  </si>
  <si>
    <t>Intitulé du projet :</t>
  </si>
  <si>
    <t>&gt; Onglet</t>
  </si>
  <si>
    <t>Remplissage des onglets colorés</t>
  </si>
  <si>
    <t>&gt; Chaque onglet se décompose de la même manière. Il y a au total un peu plus de 20 questions réparties en 4 catégories :</t>
  </si>
  <si>
    <t>- la coque du bâtiment et les abords</t>
  </si>
  <si>
    <t>- la ventilation et le système de refroidissement</t>
  </si>
  <si>
    <t>- les pratiques de maintenance des installations</t>
  </si>
  <si>
    <t xml:space="preserve">&gt; Il y a 2 types de cases à compléter : </t>
  </si>
  <si>
    <t>Case obligatoire (la question concerne tous les systèmes d'élevage)</t>
  </si>
  <si>
    <t>Case facultative (la question concerne uniquement certains élevages)</t>
  </si>
  <si>
    <t>VOTRE BÂTIMENT ET SON ENVIRONNEMENT</t>
  </si>
  <si>
    <t xml:space="preserve">réponse 1 </t>
  </si>
  <si>
    <t>réponse 2</t>
  </si>
  <si>
    <t>réponse 3</t>
  </si>
  <si>
    <t>réponse 4</t>
  </si>
  <si>
    <t>Votre réponse</t>
  </si>
  <si>
    <t>Votre score</t>
  </si>
  <si>
    <t>sur</t>
  </si>
  <si>
    <t xml:space="preserve">Leviers </t>
  </si>
  <si>
    <t xml:space="preserve">long-pans entre 0 et 45° // vents dominants </t>
  </si>
  <si>
    <t>Non</t>
  </si>
  <si>
    <t>Oui</t>
  </si>
  <si>
    <t>Quelle est la nature de votre toiture ?</t>
  </si>
  <si>
    <t>Fibrociment ou Bac acier avec anti condensation</t>
  </si>
  <si>
    <t>Bac acier classique</t>
  </si>
  <si>
    <t>Quelle est la nature de votre isolant en sous-toiture?</t>
  </si>
  <si>
    <t>polystyrène extrudé</t>
  </si>
  <si>
    <t>laine minérale / pas d'isolant</t>
  </si>
  <si>
    <t>Quelle est la nature de votre isolant en longs pans et pignons ?</t>
  </si>
  <si>
    <t xml:space="preserve">Panneau sandwich avec mousse de polyuréthane </t>
  </si>
  <si>
    <t xml:space="preserve">EUROTAN Mousse </t>
  </si>
  <si>
    <t>Laine de verre / panneau bois</t>
  </si>
  <si>
    <t>Quelle est l'épaisseur de l'isolant ?</t>
  </si>
  <si>
    <t>50 mm</t>
  </si>
  <si>
    <t xml:space="preserve">40 mm </t>
  </si>
  <si>
    <t xml:space="preserve">30 mm </t>
  </si>
  <si>
    <t>LA VENTILATION ET LE REFROIDISSEMENT DE VOTRE BATIMENT</t>
  </si>
  <si>
    <t>Quel est votre système de ventilation ?</t>
  </si>
  <si>
    <t>VOS PRATIQUES DE MAINTENANCE DES INSTALLATIONS</t>
  </si>
  <si>
    <t>Vérifiez-vous régulièrement l'état de fonctionnement et la propreté des équipements (installations électriques, alimentation, ventilation, abreuvement,...) ?</t>
  </si>
  <si>
    <t>Chaque groupe de ventilation est-il protégé par un disjoncteur différentiel ?</t>
  </si>
  <si>
    <t xml:space="preserve">Oui </t>
  </si>
  <si>
    <t xml:space="preserve">Non </t>
  </si>
  <si>
    <t>Gardez-vous un stock de pièces détachées en cas de défaillance des équipements ?</t>
  </si>
  <si>
    <t>VOS PRATIQUES DURANT LA SAISON CHAUDE</t>
  </si>
  <si>
    <t>VOTRE SCORE TOTAL</t>
  </si>
  <si>
    <t>VOS
 SCORES</t>
  </si>
  <si>
    <t>CORRECT</t>
  </si>
  <si>
    <t xml:space="preserve">MOYEN </t>
  </si>
  <si>
    <t>INSUFFISANT</t>
  </si>
  <si>
    <t>Bâtiment Environnement</t>
  </si>
  <si>
    <t>Ventilation Refroidissement</t>
  </si>
  <si>
    <t>Pratique maintenance</t>
  </si>
  <si>
    <t>Pratique saison chaude</t>
  </si>
  <si>
    <t>NOTE DU CONSEILLER</t>
  </si>
  <si>
    <t>AV PROJET</t>
  </si>
  <si>
    <t>PROJET</t>
  </si>
  <si>
    <t>AP PROJET</t>
  </si>
  <si>
    <t>COMMENTAIRE</t>
  </si>
  <si>
    <r>
      <t>Oui</t>
    </r>
    <r>
      <rPr>
        <sz val="10"/>
        <color rgb="FFFF0000"/>
        <rFont val="Calibri"/>
        <family val="2"/>
        <scheme val="minor"/>
      </rPr>
      <t xml:space="preserve"> </t>
    </r>
  </si>
  <si>
    <r>
      <t>Non</t>
    </r>
    <r>
      <rPr>
        <sz val="10"/>
        <color rgb="FFFF0000"/>
        <rFont val="Calibri"/>
        <family val="2"/>
        <scheme val="minor"/>
      </rPr>
      <t xml:space="preserve"> </t>
    </r>
  </si>
  <si>
    <t xml:space="preserve">long-pans face aux vents dominants </t>
  </si>
  <si>
    <t xml:space="preserve">long-pans entre 45 et 90° // vents dominants </t>
  </si>
  <si>
    <t xml:space="preserve">pignons face aux vents dominants </t>
  </si>
  <si>
    <t>Y a-t-il des obstacles à moins de 20 mètres des entrées et sorties d'air* ?</t>
  </si>
  <si>
    <t xml:space="preserve">panneau bac acier avec mousse de polyuréthane </t>
  </si>
  <si>
    <t xml:space="preserve">panneau de mousse polyuréthane type recticel </t>
  </si>
  <si>
    <t xml:space="preserve">Panneau sandwich avec mousse de polystyrène </t>
  </si>
  <si>
    <t xml:space="preserve">60 mm </t>
  </si>
  <si>
    <t>Ventilation statique avec jardin d'hiver</t>
  </si>
  <si>
    <t>Statique sans jardin d'hiver</t>
  </si>
  <si>
    <t>Porteur du projet :
(Raison Sociale)</t>
  </si>
  <si>
    <t>Date de réalisation du diagnostic (jj/mm/aaaa)</t>
  </si>
  <si>
    <r>
      <t>à remplir à la demande d’aide si le projet concerne</t>
    </r>
    <r>
      <rPr>
        <b/>
        <sz val="10"/>
        <color theme="1"/>
        <rFont val="Verdana"/>
        <family val="2"/>
      </rPr>
      <t xml:space="preserve"> une rénovation </t>
    </r>
  </si>
  <si>
    <r>
      <t xml:space="preserve">à remplir à la demande d’aide si le projet concerne une </t>
    </r>
    <r>
      <rPr>
        <b/>
        <sz val="10"/>
        <color theme="1"/>
        <rFont val="Verdana"/>
        <family val="2"/>
      </rPr>
      <t>construction ou une rénovation</t>
    </r>
  </si>
  <si>
    <t>à remplir à la demande de paiement</t>
  </si>
  <si>
    <t xml:space="preserve">&gt; Le diagnostic porte exclusivement sur le bâtiment identifié comme support des investissements prévus dans le cadre de la demande de subvention. </t>
  </si>
  <si>
    <r>
      <t xml:space="preserve">&gt; Pour bénéficier des points attribués par ce diagnostic, il est nécessaire que les scores des onglets </t>
    </r>
    <r>
      <rPr>
        <i/>
        <sz val="10"/>
        <color rgb="FFFF0000"/>
        <rFont val="Verdana"/>
        <family val="2"/>
      </rPr>
      <t>Projet et Après-projet soient au minimum de niveau moyen</t>
    </r>
    <r>
      <rPr>
        <sz val="10"/>
        <color rgb="FFFF0000"/>
        <rFont val="Verdana"/>
        <family val="2"/>
      </rPr>
      <t xml:space="preserve">, </t>
    </r>
    <r>
      <rPr>
        <b/>
        <sz val="10"/>
        <color rgb="FFFF0000"/>
        <rFont val="Verdana"/>
        <family val="2"/>
      </rPr>
      <t>à l’exception de la partie Ventilation pour laquelle un score correct est exigé.</t>
    </r>
  </si>
  <si>
    <t>- les pratiques mises en œuvre durant les coups de chaleur</t>
  </si>
  <si>
    <t>&gt; A chaque question, il n' y a qu'une réponse possible</t>
  </si>
  <si>
    <t>&gt; Indiquez dans la colonne "votre réponse" le numéro de réponse correspondant à la question grâce au menu déroulant</t>
  </si>
  <si>
    <t xml:space="preserve">   *Les points rendant le projet inéligible dans "l'onglet avant projet" en cas de non-respect des préconisations devront obligatoirement être corrigés lors du diagnostic du projet et du diagnostic après projet. </t>
  </si>
  <si>
    <t xml:space="preserve">   *De même, si un investissement prévu n’est pas réalisé et que cela entraîne la perte du critère de sélection « adaptation au changement climatique », le dossier devra être ré-instruit et la subvention pourra être annulée en totalité ou en partie.</t>
  </si>
  <si>
    <t xml:space="preserve">Dynamique </t>
  </si>
  <si>
    <t>Statique avec brassage ou extraction estivale</t>
  </si>
  <si>
    <t>Le bon fonctionnement de l'alarme a-t-il été vérifié lors du diagnostic ?</t>
  </si>
  <si>
    <t>/10</t>
  </si>
  <si>
    <t>Attribution éligibilité</t>
  </si>
  <si>
    <t>Diagnostic après projet</t>
  </si>
  <si>
    <t xml:space="preserve">Diagnostic projet </t>
  </si>
  <si>
    <t>Les abords de votre bâtiment sont-ils engazonnés ?</t>
  </si>
  <si>
    <t>A remplir à la demande d'aide</t>
  </si>
  <si>
    <r>
      <t xml:space="preserve">A remplir à la demande d'aide si </t>
    </r>
    <r>
      <rPr>
        <b/>
        <i/>
        <sz val="11"/>
        <color theme="4" tint="-0.249977111117893"/>
        <rFont val="Calibri"/>
        <family val="2"/>
        <scheme val="minor"/>
      </rPr>
      <t>projet de rénovation</t>
    </r>
  </si>
  <si>
    <t>A remplir à la demande de solde</t>
  </si>
  <si>
    <t>Nom et organisme du technicien</t>
  </si>
  <si>
    <t>POULES PONDEUSES CODE 2 ET REPRODUCTEURS</t>
  </si>
  <si>
    <t>Les couleurs claires limitent l’absorption de la chaleur, d’où leur utilisation lors de la rénovation ou de la construction, en conformité avec les règles d’urbanisme. Il est également important de bien nettoyer la toiture afin d’éliminer les mousses et les lichens.</t>
  </si>
  <si>
    <t>L’isolation permet de lutter contre le froid, mais aussi contre la chaleur. La toiture doit être particulièrement bien isolée pour limiter le réchauffement du bâtiment : un coefficient de conductivité thermique de 0,40 W/(m²·K) est recommandé, soit une épaisseur d’environ 60 mm.</t>
  </si>
  <si>
    <t>Il est parfois nécessaire de dynamiser la ventilation afin de garantir, tout au long de l’année, le renouvellement de l’air et l’extraction de l’air vicié. Ce dynamisme contribue à maintenir une température stable malgré les fluctuations extérieures et assure le confort des animaux, ce qui optimise la ponte.</t>
  </si>
  <si>
    <t>L'ajout d'un système de refroidissement permet d'abaisser réellement la température de l'air entrant dans le bâtiment, elle ne peut être utilisée qu'avec une ventilation dynamique adaptée pour ne pas dégréder la litière.</t>
  </si>
  <si>
    <t>Équiper son bâtiment d’un système d’alarme avec contrôle de la température permet d’agir rapidement en cas de montée brutale ou excessive de la température et de prévenir les risques de mortalité. Il est conseillé de disposer d’un thermostat ou d’une sonde indépendante du reste de la régulation.</t>
  </si>
  <si>
    <t>Une alarme doit être fonctionnelle, y compris le transmetteur si le système en est équipé. Un contrôle doit être effectué lors du diagnostic pour garantir son bon fonctionnement sur les bâtiments en rénovation, et sur les projets neufs, ce contrôle doit être réalisé lors du diagnostic après projet.</t>
  </si>
  <si>
    <t>Adapter l’horaire des repas en période estivale permet aux animaux de s’alimenter lorsque les températures sont plus douces. Cela réduit le gaspillage chez les poules et assure une meilleure couverture de leurs besoins énergétiques. Il est également essentiel de contrôler l’accès à l’eau afin que tous les animaux disposent, en quantité suffisante, d’une eau fraîche dans l’ensemble du bâtiment.</t>
  </si>
  <si>
    <t>SYNTHESE DIAGNOSTIC CHANGEMENT CLIMATIQUE POULES PONDEUSES CODE 2 ET REPRODUCTEURS</t>
  </si>
  <si>
    <t>&gt; Pour bénéficier des points attribués par ce diagnostic, il est nécessaire que les scores des onglets Projet et Après-projet soient au minimum de niveau moyen, à l’exception de la partie Ventilation pour laquelle un score correct est exigé.</t>
  </si>
  <si>
    <t>Ci-dessous, le récapitulatif des scores pondérés sur 10</t>
  </si>
  <si>
    <t>Il est demandé à la personne en charge du diagnostic de laisser un commentaire en reprenant les leviers mis en évidence pour améliorer la vulnérabilité du bâtiment face au changement climatique.</t>
  </si>
  <si>
    <t>&gt; Une fois les réponses complétées, le test fournit un score sous forme de moyenne pondérée sur 10 affiché dans un tableau et représenté sous forme graphique RADAR</t>
  </si>
  <si>
    <t>Quelle est l'orientation de votre bâtiment par rapport aux vents dominants ?</t>
  </si>
  <si>
    <t xml:space="preserve">*Obstacles à moins de 20m à hauteur des entrées d'air/sorties d'air susceptibles de perturber la ventilation </t>
  </si>
  <si>
    <t>Possédez-vous un jardin d'hiver ?</t>
  </si>
  <si>
    <t>DIAGNOSTIC ADAPATATION AU CHANGEMENT CLIMATIQUE  APRES PROJET</t>
  </si>
  <si>
    <t>DIAGNOSTIC ADAPTATION AU CHANGEMENT CLIMATIQUE  AVANT PROJET</t>
  </si>
  <si>
    <t>Suivez-vous vos capteurs d'ambiance (sondes température, hygromètre, dépressiomètre,etc…) de manière régulière ?</t>
  </si>
  <si>
    <t>Entretenez-vous régulièrement votre groupe électrogène/ génératrice pour palier aux coups de chaleurs ?</t>
  </si>
  <si>
    <t>Adaptez-vous les heures de repas pendant la saison chaude ? (plutôt le matin à la fraiche et le soir)</t>
  </si>
  <si>
    <t>Le bâtiment est-il équipé d'un thermomstat ou sonde indépendante connecté à une alarme sonore et/ou avec transmetteur téléphonique pour les coups de chaud ?</t>
  </si>
  <si>
    <t>Possédez-vous un système de refroidissement ?</t>
  </si>
  <si>
    <t>Si vous êtes en ventilation statique possédez-vous des jupes d'entrées d'air ?</t>
  </si>
  <si>
    <t>Disposez-vous d'une toiture claire et entretenue de manière à ce qu'elle reste claire ? 
(Toiture claire ou panneaux photovoltaïques)</t>
  </si>
  <si>
    <t>DIAGNOSTIC ADAPTATION AU CHANGEMENT CLIMATIQUE DU PROJET</t>
  </si>
  <si>
    <t>Le bâtiment est-il équipé d'un thermostat ou sonde indépendante connecté à une alarme sonore et/ou avec transmetteur téléphonique pour les coups de chaud ?</t>
  </si>
  <si>
    <t>Si vous êtes en ventilation statique possédez-vous des jupes d'entrées d'air isolée ?</t>
  </si>
  <si>
    <t xml:space="preserve">DIAGNOSTIC ADAPATATION AU CHANGEMENT CLIMATIQUE </t>
  </si>
  <si>
    <t>PME Avicole Nouvelle-Aquitaine 2026 – V1 du 19/01/2026</t>
  </si>
  <si>
    <t>&gt; Une fois le diagnostic rempli, vous accédez à l'onglet SYNTHESE qui permet de comparer les 3 diagnostics.</t>
  </si>
  <si>
    <t>&gt; Une colonne commentaire permet de justifier l'investissement ou d'apporter des précisions au score.</t>
  </si>
  <si>
    <t>&gt; Attention pour les projets de rénovation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</si>
</sst>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0.00;\ &quot; &quot;;@"/>
    <numFmt numFmtId="165" formatCode="0.0"/>
  </numFmts>
  <fonts count="47" x14ac:knownFonts="1">
    <font>
      <sz val="10"/>
      <color theme="1"/>
      <name val="Verdana"/>
      <family val="2"/>
    </font>
    <font>
      <sz val="22"/>
      <color rgb="FF92D050"/>
      <name val="Verdana"/>
      <family val="2"/>
    </font>
    <font>
      <b/>
      <sz val="24"/>
      <color theme="4" tint="-0.249977111117893"/>
      <name val="Arial"/>
      <family val="2"/>
    </font>
    <font>
      <sz val="10"/>
      <color indexed="8"/>
      <name val="Arial"/>
      <family val="2"/>
    </font>
    <font>
      <b/>
      <sz val="14"/>
      <color theme="4" tint="-0.249977111117893"/>
      <name val="Arial"/>
      <family val="2"/>
    </font>
    <font>
      <b/>
      <sz val="14"/>
      <color indexed="49"/>
      <name val="Arial"/>
      <family val="2"/>
    </font>
    <font>
      <sz val="11"/>
      <color indexed="49"/>
      <name val="Calibri"/>
      <family val="2"/>
    </font>
    <font>
      <sz val="14"/>
      <color theme="4" tint="-0.249977111117893"/>
      <name val="Calibri"/>
      <family val="2"/>
      <scheme val="minor"/>
    </font>
    <font>
      <b/>
      <sz val="12"/>
      <color rgb="FF000000"/>
      <name val="Arial"/>
      <family val="2"/>
    </font>
    <font>
      <sz val="12"/>
      <name val="Arial"/>
      <family val="2"/>
    </font>
    <font>
      <sz val="12"/>
      <color theme="1"/>
      <name val="Arial"/>
      <family val="2"/>
    </font>
    <font>
      <sz val="12"/>
      <color rgb="FF000000"/>
      <name val="Arial"/>
      <family val="2"/>
    </font>
    <font>
      <i/>
      <sz val="11"/>
      <color theme="1"/>
      <name val="Calibri"/>
      <family val="2"/>
      <scheme val="minor"/>
    </font>
    <font>
      <b/>
      <sz val="12"/>
      <color theme="1"/>
      <name val="Calibri"/>
      <family val="2"/>
      <scheme val="minor"/>
    </font>
    <font>
      <b/>
      <sz val="14"/>
      <color rgb="FFFF0000"/>
      <name val="Calibri"/>
      <family val="2"/>
      <scheme val="minor"/>
    </font>
    <font>
      <sz val="12"/>
      <color theme="1"/>
      <name val="Calibri"/>
      <family val="2"/>
      <scheme val="minor"/>
    </font>
    <font>
      <sz val="10"/>
      <color theme="1"/>
      <name val="Calibri"/>
      <family val="2"/>
      <scheme val="minor"/>
    </font>
    <font>
      <b/>
      <sz val="10"/>
      <color indexed="9"/>
      <name val="Calibri"/>
      <family val="2"/>
      <scheme val="minor"/>
    </font>
    <font>
      <sz val="10"/>
      <name val="Calibri"/>
      <family val="2"/>
      <scheme val="minor"/>
    </font>
    <font>
      <b/>
      <sz val="10"/>
      <color theme="1"/>
      <name val="Calibri"/>
      <family val="2"/>
      <scheme val="minor"/>
    </font>
    <font>
      <sz val="10"/>
      <color rgb="FFFF0000"/>
      <name val="Calibri"/>
      <family val="2"/>
      <scheme val="minor"/>
    </font>
    <font>
      <b/>
      <sz val="10"/>
      <color rgb="FFFF0000"/>
      <name val="Calibri"/>
      <family val="2"/>
      <scheme val="minor"/>
    </font>
    <font>
      <b/>
      <sz val="10"/>
      <color theme="0"/>
      <name val="Calibri"/>
      <family val="2"/>
      <scheme val="minor"/>
    </font>
    <font>
      <b/>
      <sz val="10"/>
      <name val="Calibri"/>
      <family val="2"/>
      <scheme val="minor"/>
    </font>
    <font>
      <sz val="10"/>
      <color theme="0"/>
      <name val="Calibri"/>
      <family val="2"/>
      <scheme val="minor"/>
    </font>
    <font>
      <sz val="10"/>
      <color theme="0"/>
      <name val="Verdana"/>
      <family val="2"/>
    </font>
    <font>
      <sz val="12"/>
      <color theme="0"/>
      <name val="Arial"/>
      <family val="2"/>
    </font>
    <font>
      <b/>
      <sz val="10"/>
      <color theme="0"/>
      <name val="Verdana"/>
      <family val="2"/>
    </font>
    <font>
      <sz val="10"/>
      <color rgb="FFFF0000"/>
      <name val="Verdana"/>
      <family val="2"/>
    </font>
    <font>
      <b/>
      <sz val="10"/>
      <color theme="1"/>
      <name val="Verdana"/>
      <family val="2"/>
    </font>
    <font>
      <b/>
      <sz val="12"/>
      <color theme="9"/>
      <name val="Verdana"/>
      <family val="2"/>
    </font>
    <font>
      <i/>
      <sz val="10"/>
      <color rgb="FFFF0000"/>
      <name val="Verdana"/>
      <family val="2"/>
    </font>
    <font>
      <b/>
      <sz val="10"/>
      <color rgb="FFFF0000"/>
      <name val="Verdana"/>
      <family val="2"/>
    </font>
    <font>
      <sz val="18"/>
      <color theme="1"/>
      <name val="Verdana"/>
      <family val="2"/>
    </font>
    <font>
      <sz val="18"/>
      <color theme="4" tint="-0.249977111117893"/>
      <name val="Verdana"/>
      <family val="2"/>
    </font>
    <font>
      <i/>
      <sz val="11"/>
      <color theme="4" tint="-0.249977111117893"/>
      <name val="Calibri"/>
      <family val="2"/>
      <scheme val="minor"/>
    </font>
    <font>
      <sz val="14"/>
      <color theme="1"/>
      <name val="Calibri"/>
      <family val="2"/>
      <scheme val="minor"/>
    </font>
    <font>
      <b/>
      <sz val="14"/>
      <color theme="0"/>
      <name val="Calibri"/>
      <family val="2"/>
      <scheme val="minor"/>
    </font>
    <font>
      <sz val="11"/>
      <color rgb="FF000000"/>
      <name val="Arial"/>
      <family val="2"/>
    </font>
    <font>
      <sz val="12"/>
      <color theme="0"/>
      <name val="Calibri"/>
      <family val="2"/>
      <scheme val="minor"/>
    </font>
    <font>
      <sz val="18"/>
      <color theme="0"/>
      <name val="Verdana"/>
      <family val="2"/>
    </font>
    <font>
      <b/>
      <i/>
      <sz val="11"/>
      <color theme="4" tint="-0.249977111117893"/>
      <name val="Calibri"/>
      <family val="2"/>
      <scheme val="minor"/>
    </font>
    <font>
      <b/>
      <sz val="12"/>
      <color theme="0"/>
      <name val="Verdana"/>
      <family val="2"/>
    </font>
    <font>
      <b/>
      <sz val="12"/>
      <color theme="0"/>
      <name val="Calibri"/>
      <family val="2"/>
      <scheme val="minor"/>
    </font>
    <font>
      <i/>
      <sz val="9"/>
      <color theme="1"/>
      <name val="Verdana"/>
      <family val="2"/>
    </font>
    <font>
      <i/>
      <sz val="9"/>
      <color theme="1"/>
      <name val="Calibri"/>
      <family val="2"/>
    </font>
    <font>
      <i/>
      <sz val="10"/>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79998168889431442"/>
        <bgColor indexed="64"/>
      </patternFill>
    </fill>
    <fill>
      <patternFill patternType="solid">
        <fgColor rgb="FFFCA6EE"/>
        <bgColor indexed="64"/>
      </patternFill>
    </fill>
    <fill>
      <patternFill patternType="solid">
        <fgColor rgb="FFA6A2F6"/>
        <bgColor indexed="64"/>
      </patternFill>
    </fill>
    <fill>
      <patternFill patternType="solid">
        <fgColor rgb="FF9B88D6"/>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8"/>
        <bgColor indexed="64"/>
      </patternFill>
    </fill>
  </fills>
  <borders count="3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theme="0"/>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theme="0"/>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s>
  <cellStyleXfs count="1">
    <xf numFmtId="0" fontId="0" fillId="0" borderId="0"/>
  </cellStyleXfs>
  <cellXfs count="211">
    <xf numFmtId="0" fontId="0" fillId="0" borderId="0" xfId="0"/>
    <xf numFmtId="0" fontId="0" fillId="2" borderId="0" xfId="0" applyFill="1"/>
    <xf numFmtId="0" fontId="1" fillId="2" borderId="0" xfId="0" applyFont="1" applyFill="1"/>
    <xf numFmtId="0" fontId="2" fillId="2" borderId="0" xfId="0" applyFont="1" applyFill="1" applyAlignment="1">
      <alignment horizontal="left" vertical="center"/>
    </xf>
    <xf numFmtId="0" fontId="3" fillId="2" borderId="0" xfId="0" applyFont="1" applyFill="1"/>
    <xf numFmtId="0" fontId="4" fillId="2" borderId="0" xfId="0" applyFont="1" applyFill="1" applyAlignment="1">
      <alignment horizontal="left" vertical="center"/>
    </xf>
    <xf numFmtId="0" fontId="5" fillId="2" borderId="0" xfId="0" applyFont="1" applyFill="1" applyAlignment="1">
      <alignment horizontal="left" vertical="center"/>
    </xf>
    <xf numFmtId="0" fontId="6" fillId="2" borderId="0" xfId="0" applyFont="1" applyFill="1"/>
    <xf numFmtId="0" fontId="7" fillId="2" borderId="0" xfId="0" applyFont="1" applyFill="1"/>
    <xf numFmtId="0" fontId="9" fillId="2" borderId="0" xfId="0" applyFont="1" applyFill="1"/>
    <xf numFmtId="0" fontId="3" fillId="2" borderId="0" xfId="0" applyFont="1" applyFill="1" applyAlignment="1">
      <alignment horizontal="left"/>
    </xf>
    <xf numFmtId="0" fontId="0" fillId="2" borderId="0" xfId="0" applyFill="1" applyAlignment="1">
      <alignment vertical="center"/>
    </xf>
    <xf numFmtId="0" fontId="9" fillId="2" borderId="0" xfId="0" applyFont="1" applyFill="1" applyAlignment="1">
      <alignment horizontal="left"/>
    </xf>
    <xf numFmtId="0" fontId="0" fillId="3" borderId="0" xfId="0" applyFill="1"/>
    <xf numFmtId="0" fontId="10" fillId="2" borderId="0" xfId="0" applyFont="1" applyFill="1"/>
    <xf numFmtId="0" fontId="0" fillId="4" borderId="0" xfId="0" applyFill="1"/>
    <xf numFmtId="164" fontId="11" fillId="2" borderId="0" xfId="0" applyNumberFormat="1" applyFont="1" applyFill="1" applyBorder="1" applyAlignment="1" applyProtection="1">
      <alignment horizontal="center" vertical="center"/>
      <protection locked="0"/>
    </xf>
    <xf numFmtId="0" fontId="12" fillId="2" borderId="0" xfId="0" applyFont="1" applyFill="1"/>
    <xf numFmtId="0" fontId="13" fillId="2" borderId="0" xfId="0" applyFont="1" applyFill="1"/>
    <xf numFmtId="0" fontId="0" fillId="2" borderId="0" xfId="0" quotePrefix="1" applyFill="1"/>
    <xf numFmtId="0" fontId="0" fillId="4" borderId="4" xfId="0" applyFill="1" applyBorder="1"/>
    <xf numFmtId="0" fontId="13" fillId="6" borderId="4" xfId="0" applyFont="1" applyFill="1" applyBorder="1" applyAlignment="1">
      <alignment horizontal="center" vertical="center"/>
    </xf>
    <xf numFmtId="0" fontId="14" fillId="2" borderId="0" xfId="0" quotePrefix="1" applyFont="1" applyFill="1"/>
    <xf numFmtId="0" fontId="0" fillId="2" borderId="0" xfId="0" applyFill="1" applyAlignment="1">
      <alignment wrapText="1"/>
    </xf>
    <xf numFmtId="0" fontId="0" fillId="2" borderId="0" xfId="0" applyFill="1" applyProtection="1"/>
    <xf numFmtId="0" fontId="1" fillId="2" borderId="0" xfId="0" applyFont="1" applyFill="1" applyProtection="1"/>
    <xf numFmtId="0" fontId="15" fillId="0" borderId="6" xfId="0" applyFont="1" applyBorder="1" applyAlignment="1" applyProtection="1">
      <alignment horizontal="center" vertical="center"/>
    </xf>
    <xf numFmtId="0" fontId="16" fillId="0" borderId="0" xfId="0" applyFont="1"/>
    <xf numFmtId="0" fontId="17" fillId="11" borderId="13" xfId="0" applyFont="1" applyFill="1" applyBorder="1" applyAlignment="1" applyProtection="1">
      <alignment vertical="center" wrapText="1"/>
    </xf>
    <xf numFmtId="0" fontId="17" fillId="11" borderId="13" xfId="0" applyFont="1" applyFill="1" applyBorder="1" applyAlignment="1" applyProtection="1">
      <alignment horizontal="center" vertical="center" wrapText="1"/>
    </xf>
    <xf numFmtId="0" fontId="16" fillId="0" borderId="4" xfId="0" applyFont="1" applyBorder="1" applyAlignment="1">
      <alignment horizontal="center" vertical="center" wrapText="1"/>
    </xf>
    <xf numFmtId="0" fontId="16" fillId="0" borderId="4" xfId="0" applyFont="1" applyBorder="1" applyAlignment="1">
      <alignment vertical="center"/>
    </xf>
    <xf numFmtId="0" fontId="19" fillId="0" borderId="4" xfId="0" applyFont="1" applyBorder="1" applyAlignment="1">
      <alignment horizontal="center" vertical="center"/>
    </xf>
    <xf numFmtId="0" fontId="18" fillId="0" borderId="4" xfId="0" applyFont="1" applyBorder="1" applyAlignment="1">
      <alignment horizontal="center" vertical="center" wrapText="1"/>
    </xf>
    <xf numFmtId="0" fontId="16" fillId="0" borderId="4" xfId="0" applyFont="1" applyBorder="1" applyAlignment="1">
      <alignment horizontal="center" vertical="center"/>
    </xf>
    <xf numFmtId="0" fontId="19" fillId="0" borderId="4" xfId="0" applyFont="1" applyFill="1" applyBorder="1" applyAlignment="1">
      <alignment horizontal="center" vertical="center"/>
    </xf>
    <xf numFmtId="0" fontId="16" fillId="0" borderId="0" xfId="0" applyFont="1" applyFill="1"/>
    <xf numFmtId="0" fontId="16" fillId="2" borderId="0" xfId="0" applyFont="1" applyFill="1" applyAlignment="1">
      <alignment vertical="center"/>
    </xf>
    <xf numFmtId="0" fontId="16" fillId="0" borderId="0" xfId="0" applyFont="1" applyAlignment="1">
      <alignment vertical="center"/>
    </xf>
    <xf numFmtId="0" fontId="16" fillId="2" borderId="0" xfId="0" applyFont="1" applyFill="1"/>
    <xf numFmtId="0" fontId="21" fillId="2" borderId="0" xfId="0" applyFont="1" applyFill="1" applyBorder="1" applyAlignment="1">
      <alignment horizontal="center" vertical="center"/>
    </xf>
    <xf numFmtId="0" fontId="16" fillId="0" borderId="0" xfId="0" applyFont="1" applyAlignment="1">
      <alignment horizontal="center" wrapText="1"/>
    </xf>
    <xf numFmtId="0" fontId="16" fillId="10" borderId="4" xfId="0" applyFont="1" applyFill="1" applyBorder="1" applyAlignment="1" applyProtection="1">
      <alignment horizontal="center" vertical="center"/>
      <protection locked="0"/>
    </xf>
    <xf numFmtId="0" fontId="22" fillId="11" borderId="13" xfId="0" applyFont="1" applyFill="1" applyBorder="1" applyAlignment="1" applyProtection="1">
      <alignment horizontal="center" vertical="center" wrapText="1"/>
    </xf>
    <xf numFmtId="0" fontId="16" fillId="2" borderId="0" xfId="0" applyFont="1" applyFill="1" applyBorder="1" applyAlignment="1">
      <alignment vertical="center"/>
    </xf>
    <xf numFmtId="0" fontId="19" fillId="2" borderId="0" xfId="0" applyFont="1" applyFill="1" applyBorder="1" applyAlignment="1">
      <alignment vertical="center"/>
    </xf>
    <xf numFmtId="0" fontId="22" fillId="2" borderId="0" xfId="0" applyFont="1" applyFill="1" applyBorder="1" applyAlignment="1">
      <alignment horizontal="center" vertical="center"/>
    </xf>
    <xf numFmtId="0" fontId="19" fillId="2" borderId="0" xfId="0" applyFont="1" applyFill="1" applyBorder="1" applyAlignment="1">
      <alignment horizontal="center" vertical="center"/>
    </xf>
    <xf numFmtId="0" fontId="16" fillId="2" borderId="0" xfId="0" applyFont="1" applyFill="1" applyBorder="1"/>
    <xf numFmtId="0" fontId="19" fillId="2" borderId="0" xfId="0" applyFont="1" applyFill="1" applyBorder="1" applyAlignment="1">
      <alignment horizontal="center"/>
    </xf>
    <xf numFmtId="0" fontId="21" fillId="2" borderId="0" xfId="0" applyFont="1" applyFill="1" applyBorder="1" applyAlignment="1">
      <alignment horizontal="center" vertical="top"/>
    </xf>
    <xf numFmtId="49" fontId="16" fillId="0" borderId="15" xfId="0" applyNumberFormat="1" applyFont="1" applyBorder="1" applyAlignment="1">
      <alignment vertical="center" wrapText="1"/>
    </xf>
    <xf numFmtId="0" fontId="16" fillId="0" borderId="15" xfId="0" applyFont="1" applyBorder="1" applyAlignment="1">
      <alignment vertical="center"/>
    </xf>
    <xf numFmtId="0" fontId="16" fillId="0" borderId="15" xfId="0" applyFont="1" applyBorder="1" applyAlignment="1">
      <alignment vertical="center" wrapText="1"/>
    </xf>
    <xf numFmtId="0" fontId="18" fillId="0" borderId="16" xfId="0" applyFont="1" applyFill="1" applyBorder="1" applyAlignment="1">
      <alignment horizontal="left" vertical="center" wrapText="1"/>
    </xf>
    <xf numFmtId="0" fontId="17" fillId="11" borderId="14" xfId="0" applyFont="1" applyFill="1" applyBorder="1" applyAlignment="1" applyProtection="1">
      <alignment vertical="center" wrapText="1"/>
    </xf>
    <xf numFmtId="0" fontId="17" fillId="11" borderId="14" xfId="0" applyFont="1" applyFill="1" applyBorder="1" applyAlignment="1" applyProtection="1">
      <alignment horizontal="center" vertical="center" wrapText="1"/>
    </xf>
    <xf numFmtId="0" fontId="16" fillId="0" borderId="15" xfId="0" applyFont="1" applyBorder="1" applyAlignment="1">
      <alignment horizontal="left" vertical="center" wrapText="1"/>
    </xf>
    <xf numFmtId="0" fontId="16" fillId="2" borderId="0" xfId="0" applyFont="1" applyFill="1" applyBorder="1" applyAlignment="1">
      <alignment horizontal="center" vertical="center"/>
    </xf>
    <xf numFmtId="0" fontId="21" fillId="2" borderId="0" xfId="0" applyFont="1" applyFill="1" applyBorder="1" applyAlignment="1">
      <alignment horizontal="center" vertical="center" wrapText="1"/>
    </xf>
    <xf numFmtId="0" fontId="16" fillId="0" borderId="0" xfId="0" applyFont="1" applyAlignment="1">
      <alignment horizontal="center" vertical="center"/>
    </xf>
    <xf numFmtId="0" fontId="22" fillId="0" borderId="0" xfId="0" applyFont="1" applyAlignment="1">
      <alignment horizontal="center" vertical="center"/>
    </xf>
    <xf numFmtId="0" fontId="19" fillId="0" borderId="0" xfId="0" applyFont="1" applyAlignment="1">
      <alignment horizontal="center" vertical="center"/>
    </xf>
    <xf numFmtId="0" fontId="16" fillId="6" borderId="4" xfId="0" applyFont="1" applyFill="1" applyBorder="1" applyAlignment="1" applyProtection="1">
      <alignment horizontal="center" vertical="center"/>
      <protection locked="0"/>
    </xf>
    <xf numFmtId="0" fontId="23" fillId="3" borderId="4" xfId="0" applyFont="1" applyFill="1" applyBorder="1" applyAlignment="1" applyProtection="1">
      <alignment horizontal="center" vertical="center"/>
    </xf>
    <xf numFmtId="0" fontId="23" fillId="3" borderId="6" xfId="0" applyFont="1" applyFill="1" applyBorder="1" applyAlignment="1" applyProtection="1">
      <alignment horizontal="center" vertical="center"/>
    </xf>
    <xf numFmtId="0" fontId="23" fillId="3" borderId="14" xfId="0" applyFont="1" applyFill="1" applyBorder="1" applyAlignment="1" applyProtection="1">
      <alignment horizontal="center" vertical="center"/>
    </xf>
    <xf numFmtId="0" fontId="16" fillId="2" borderId="0" xfId="0" applyFont="1" applyFill="1" applyAlignment="1">
      <alignment horizontal="center" wrapText="1"/>
    </xf>
    <xf numFmtId="0" fontId="16" fillId="2" borderId="0" xfId="0" applyFont="1" applyFill="1" applyAlignment="1">
      <alignment horizontal="center" vertical="center"/>
    </xf>
    <xf numFmtId="0" fontId="22" fillId="2" borderId="0" xfId="0" applyFont="1" applyFill="1" applyAlignment="1">
      <alignment horizontal="center" vertical="center"/>
    </xf>
    <xf numFmtId="0" fontId="19" fillId="2" borderId="0" xfId="0" applyFont="1" applyFill="1" applyAlignment="1">
      <alignment horizontal="center" vertical="center"/>
    </xf>
    <xf numFmtId="0" fontId="16" fillId="0" borderId="4" xfId="0" applyFont="1" applyBorder="1" applyAlignment="1" applyProtection="1">
      <alignment horizontal="left" vertical="center" wrapText="1"/>
    </xf>
    <xf numFmtId="0" fontId="18" fillId="0" borderId="4" xfId="0" applyFont="1" applyFill="1" applyBorder="1" applyAlignment="1">
      <alignment horizontal="left" vertical="center" wrapText="1"/>
    </xf>
    <xf numFmtId="0" fontId="18" fillId="0" borderId="4" xfId="0" applyFont="1" applyBorder="1" applyAlignment="1">
      <alignment vertical="center" wrapText="1"/>
    </xf>
    <xf numFmtId="0" fontId="17" fillId="11" borderId="13" xfId="0" applyFont="1" applyFill="1" applyBorder="1" applyAlignment="1" applyProtection="1">
      <alignment horizontal="left" vertical="center" wrapText="1"/>
    </xf>
    <xf numFmtId="0" fontId="17" fillId="11" borderId="14" xfId="0" applyFont="1" applyFill="1" applyBorder="1" applyAlignment="1" applyProtection="1">
      <alignment horizontal="left" vertical="center" wrapText="1"/>
    </xf>
    <xf numFmtId="0" fontId="18" fillId="2" borderId="0" xfId="0" applyFont="1" applyFill="1" applyBorder="1" applyAlignment="1">
      <alignment horizontal="left" vertical="center" wrapText="1"/>
    </xf>
    <xf numFmtId="0" fontId="18" fillId="2" borderId="0" xfId="0" applyFont="1" applyFill="1" applyAlignment="1">
      <alignment horizontal="left" vertical="center" wrapText="1"/>
    </xf>
    <xf numFmtId="0" fontId="18" fillId="0" borderId="0" xfId="0" applyFont="1" applyFill="1" applyAlignment="1">
      <alignment horizontal="left" vertical="center" wrapText="1"/>
    </xf>
    <xf numFmtId="0" fontId="16" fillId="2" borderId="0" xfId="0" applyFont="1" applyFill="1" applyBorder="1" applyAlignment="1">
      <alignment horizontal="center" wrapText="1"/>
    </xf>
    <xf numFmtId="0" fontId="24" fillId="2" borderId="0" xfId="0" applyFont="1" applyFill="1"/>
    <xf numFmtId="0" fontId="4" fillId="2" borderId="1" xfId="0" applyFont="1" applyFill="1" applyBorder="1" applyAlignment="1">
      <alignment vertical="center" wrapText="1"/>
    </xf>
    <xf numFmtId="164" fontId="11" fillId="2" borderId="0" xfId="0" applyNumberFormat="1" applyFont="1" applyFill="1" applyBorder="1" applyAlignment="1" applyProtection="1">
      <alignment vertical="center"/>
    </xf>
    <xf numFmtId="164" fontId="26" fillId="2" borderId="0" xfId="0" applyNumberFormat="1" applyFont="1" applyFill="1" applyBorder="1" applyAlignment="1" applyProtection="1">
      <alignment vertical="center"/>
      <protection locked="0"/>
    </xf>
    <xf numFmtId="0" fontId="25" fillId="2" borderId="0" xfId="0" applyFont="1" applyFill="1"/>
    <xf numFmtId="0" fontId="4" fillId="2" borderId="1" xfId="0" applyFont="1" applyFill="1" applyBorder="1" applyAlignment="1">
      <alignment vertical="center"/>
    </xf>
    <xf numFmtId="0" fontId="4" fillId="2" borderId="0" xfId="0" applyFont="1" applyFill="1" applyBorder="1" applyAlignment="1">
      <alignment horizontal="center" vertical="center"/>
    </xf>
    <xf numFmtId="0" fontId="19" fillId="2" borderId="0" xfId="0" applyFont="1" applyFill="1" applyAlignment="1" applyProtection="1">
      <alignment horizontal="center" vertical="center"/>
    </xf>
    <xf numFmtId="0" fontId="16" fillId="2" borderId="0" xfId="0" applyFont="1" applyFill="1" applyAlignment="1">
      <alignment wrapText="1"/>
    </xf>
    <xf numFmtId="0" fontId="18" fillId="2" borderId="0" xfId="0" applyFont="1" applyFill="1" applyAlignment="1">
      <alignment vertical="center" wrapText="1"/>
    </xf>
    <xf numFmtId="0" fontId="30" fillId="2" borderId="0" xfId="0" applyFont="1" applyFill="1" applyAlignment="1">
      <alignment horizontal="left"/>
    </xf>
    <xf numFmtId="0" fontId="33" fillId="2" borderId="0" xfId="0" applyFont="1" applyFill="1"/>
    <xf numFmtId="0" fontId="34" fillId="2" borderId="0" xfId="0" applyFont="1" applyFill="1" applyAlignment="1">
      <alignment horizontal="centerContinuous"/>
    </xf>
    <xf numFmtId="0" fontId="34" fillId="2" borderId="0" xfId="0" applyFont="1" applyFill="1"/>
    <xf numFmtId="0" fontId="34" fillId="2" borderId="0" xfId="0" applyFont="1" applyFill="1" applyAlignment="1">
      <alignment horizontal="left"/>
    </xf>
    <xf numFmtId="0" fontId="35" fillId="2" borderId="0" xfId="0" applyFont="1" applyFill="1" applyAlignment="1">
      <alignment horizontal="left" wrapText="1"/>
    </xf>
    <xf numFmtId="0" fontId="17" fillId="3" borderId="14" xfId="0" applyFont="1" applyFill="1" applyBorder="1" applyAlignment="1" applyProtection="1">
      <alignment horizontal="center" vertical="center" wrapText="1"/>
    </xf>
    <xf numFmtId="0" fontId="19" fillId="3" borderId="4" xfId="0" applyFont="1" applyFill="1" applyBorder="1" applyAlignment="1" applyProtection="1">
      <alignment horizontal="center" vertical="center"/>
    </xf>
    <xf numFmtId="0" fontId="19" fillId="0" borderId="4" xfId="0" applyFont="1" applyBorder="1" applyAlignment="1" applyProtection="1">
      <alignment horizontal="center" vertical="center"/>
    </xf>
    <xf numFmtId="0" fontId="16" fillId="10" borderId="4" xfId="0" applyFont="1" applyFill="1" applyBorder="1" applyAlignment="1" applyProtection="1">
      <alignment horizontal="center" vertical="center" wrapText="1"/>
      <protection locked="0"/>
    </xf>
    <xf numFmtId="0" fontId="24" fillId="2" borderId="0" xfId="0" applyFont="1" applyFill="1" applyAlignment="1">
      <alignment vertical="center"/>
    </xf>
    <xf numFmtId="0" fontId="24" fillId="2" borderId="0" xfId="0" applyFont="1" applyFill="1" applyAlignment="1">
      <alignment vertical="center" wrapText="1"/>
    </xf>
    <xf numFmtId="0" fontId="36" fillId="0" borderId="4" xfId="0" applyFont="1" applyBorder="1" applyAlignment="1">
      <alignment horizontal="center"/>
    </xf>
    <xf numFmtId="49" fontId="36" fillId="3" borderId="17" xfId="0" applyNumberFormat="1" applyFont="1" applyFill="1" applyBorder="1" applyAlignment="1">
      <alignment horizontal="left"/>
    </xf>
    <xf numFmtId="49" fontId="36" fillId="3" borderId="18" xfId="0" applyNumberFormat="1" applyFont="1" applyFill="1" applyBorder="1" applyAlignment="1">
      <alignment horizontal="left"/>
    </xf>
    <xf numFmtId="49" fontId="36" fillId="3" borderId="5" xfId="0" applyNumberFormat="1" applyFont="1" applyFill="1" applyBorder="1" applyAlignment="1">
      <alignment horizontal="left"/>
    </xf>
    <xf numFmtId="0" fontId="24" fillId="2" borderId="0" xfId="0" applyFont="1" applyFill="1" applyBorder="1" applyAlignment="1">
      <alignment horizontal="center"/>
    </xf>
    <xf numFmtId="165" fontId="36" fillId="3" borderId="21" xfId="0" applyNumberFormat="1" applyFont="1" applyFill="1" applyBorder="1" applyAlignment="1" applyProtection="1">
      <alignment horizontal="right" vertical="center"/>
    </xf>
    <xf numFmtId="0" fontId="24" fillId="2" borderId="0" xfId="0" applyFont="1" applyFill="1" applyBorder="1" applyAlignment="1">
      <alignment horizontal="center" vertical="center"/>
    </xf>
    <xf numFmtId="0" fontId="24" fillId="2" borderId="0" xfId="0" applyFont="1" applyFill="1" applyBorder="1" applyAlignment="1">
      <alignment horizontal="center" wrapText="1"/>
    </xf>
    <xf numFmtId="0" fontId="24" fillId="2" borderId="0" xfId="0" applyFont="1" applyFill="1" applyBorder="1"/>
    <xf numFmtId="0" fontId="24" fillId="2" borderId="0" xfId="0" applyFont="1" applyFill="1" applyBorder="1" applyAlignment="1">
      <alignment horizontal="left" vertical="center" wrapText="1"/>
    </xf>
    <xf numFmtId="1" fontId="22" fillId="2" borderId="0" xfId="0" applyNumberFormat="1" applyFont="1" applyFill="1" applyBorder="1" applyAlignment="1">
      <alignment horizontal="center"/>
    </xf>
    <xf numFmtId="0" fontId="22" fillId="11" borderId="22" xfId="0" applyFont="1" applyFill="1" applyBorder="1" applyAlignment="1" applyProtection="1">
      <alignment horizontal="center" vertical="center"/>
    </xf>
    <xf numFmtId="0" fontId="25" fillId="2" borderId="0" xfId="0" applyFont="1" applyFill="1" applyProtection="1"/>
    <xf numFmtId="0" fontId="25" fillId="2" borderId="0" xfId="0" applyFont="1" applyFill="1" applyAlignment="1" applyProtection="1"/>
    <xf numFmtId="0" fontId="0" fillId="2" borderId="0" xfId="0" applyFill="1" applyAlignment="1" applyProtection="1"/>
    <xf numFmtId="0" fontId="24" fillId="2" borderId="0" xfId="0" applyFont="1" applyFill="1" applyAlignment="1">
      <alignment wrapText="1"/>
    </xf>
    <xf numFmtId="0" fontId="24" fillId="2" borderId="0" xfId="0" applyFont="1" applyFill="1" applyAlignment="1">
      <alignment horizontal="center" wrapText="1"/>
    </xf>
    <xf numFmtId="0" fontId="24" fillId="2" borderId="0" xfId="0" applyFont="1" applyFill="1" applyAlignment="1">
      <alignment horizontal="center" vertical="center"/>
    </xf>
    <xf numFmtId="0" fontId="22" fillId="2" borderId="0" xfId="0" applyFont="1" applyFill="1" applyAlignment="1" applyProtection="1">
      <alignment horizontal="center" vertical="center"/>
    </xf>
    <xf numFmtId="0" fontId="16" fillId="2" borderId="0" xfId="0" applyFont="1" applyFill="1" applyBorder="1" applyAlignment="1"/>
    <xf numFmtId="0" fontId="16" fillId="2" borderId="0" xfId="0" applyFont="1" applyFill="1" applyBorder="1" applyAlignment="1">
      <alignment horizontal="center"/>
    </xf>
    <xf numFmtId="0" fontId="16" fillId="2" borderId="0"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16" fillId="2" borderId="0" xfId="0" applyFont="1" applyFill="1" applyBorder="1" applyAlignment="1">
      <alignment wrapText="1"/>
    </xf>
    <xf numFmtId="0" fontId="18" fillId="2" borderId="0" xfId="0" applyFont="1" applyFill="1" applyBorder="1" applyAlignment="1">
      <alignment vertical="center" wrapText="1"/>
    </xf>
    <xf numFmtId="0" fontId="15" fillId="7" borderId="23" xfId="0" applyFont="1" applyFill="1" applyBorder="1" applyAlignment="1" applyProtection="1">
      <alignment horizontal="centerContinuous" vertical="center"/>
    </xf>
    <xf numFmtId="0" fontId="15" fillId="7" borderId="5" xfId="0" applyFont="1" applyFill="1" applyBorder="1" applyAlignment="1" applyProtection="1">
      <alignment horizontal="centerContinuous" vertical="center"/>
    </xf>
    <xf numFmtId="0" fontId="15" fillId="8" borderId="5" xfId="0" applyFont="1" applyFill="1" applyBorder="1" applyAlignment="1" applyProtection="1">
      <alignment horizontal="centerContinuous" vertical="center"/>
    </xf>
    <xf numFmtId="0" fontId="0" fillId="8" borderId="19" xfId="0" applyFill="1" applyBorder="1" applyAlignment="1">
      <alignment horizontal="centerContinuous"/>
    </xf>
    <xf numFmtId="0" fontId="15" fillId="9" borderId="4" xfId="0" applyFont="1" applyFill="1" applyBorder="1" applyAlignment="1" applyProtection="1">
      <alignment horizontal="centerContinuous" vertical="center"/>
    </xf>
    <xf numFmtId="0" fontId="39" fillId="9" borderId="5" xfId="0" applyFont="1" applyFill="1" applyBorder="1" applyAlignment="1" applyProtection="1">
      <alignment horizontal="centerContinuous" vertical="center"/>
    </xf>
    <xf numFmtId="0" fontId="15" fillId="0" borderId="23" xfId="0" applyFont="1" applyBorder="1" applyAlignment="1" applyProtection="1">
      <alignment horizontal="left"/>
    </xf>
    <xf numFmtId="165" fontId="13" fillId="3" borderId="23" xfId="0" applyNumberFormat="1" applyFont="1" applyFill="1" applyBorder="1" applyAlignment="1" applyProtection="1"/>
    <xf numFmtId="1" fontId="13" fillId="3" borderId="19" xfId="0" applyNumberFormat="1" applyFont="1" applyFill="1" applyBorder="1" applyAlignment="1" applyProtection="1"/>
    <xf numFmtId="165" fontId="13" fillId="3" borderId="23" xfId="0" applyNumberFormat="1" applyFont="1" applyFill="1" applyBorder="1" applyAlignment="1" applyProtection="1">
      <alignment horizontal="right"/>
    </xf>
    <xf numFmtId="1" fontId="13" fillId="3" borderId="5" xfId="0" applyNumberFormat="1" applyFont="1" applyFill="1" applyBorder="1" applyAlignment="1" applyProtection="1">
      <alignment horizontal="left"/>
    </xf>
    <xf numFmtId="0" fontId="0" fillId="2" borderId="24" xfId="0" applyFill="1" applyBorder="1"/>
    <xf numFmtId="0" fontId="0" fillId="2" borderId="0" xfId="0" applyFill="1" applyBorder="1" applyAlignment="1" applyProtection="1"/>
    <xf numFmtId="0" fontId="0" fillId="2" borderId="0" xfId="0" applyFill="1" applyAlignment="1"/>
    <xf numFmtId="0" fontId="0" fillId="0" borderId="0" xfId="0" applyAlignment="1"/>
    <xf numFmtId="0" fontId="27" fillId="2" borderId="0" xfId="0" applyFont="1" applyFill="1" applyBorder="1" applyAlignment="1">
      <alignment horizontal="left" vertical="center"/>
    </xf>
    <xf numFmtId="0" fontId="40" fillId="2" borderId="0" xfId="0" applyFont="1" applyFill="1"/>
    <xf numFmtId="0" fontId="24" fillId="2" borderId="0" xfId="0" applyFont="1" applyFill="1" applyBorder="1" applyAlignment="1">
      <alignment vertical="center"/>
    </xf>
    <xf numFmtId="0" fontId="24" fillId="2" borderId="0" xfId="0" applyFont="1" applyFill="1" applyAlignment="1">
      <alignment horizontal="left" vertical="center" wrapText="1"/>
    </xf>
    <xf numFmtId="0" fontId="18" fillId="0" borderId="16" xfId="0" applyFont="1" applyFill="1" applyBorder="1" applyAlignment="1">
      <alignment vertical="center" wrapText="1"/>
    </xf>
    <xf numFmtId="0" fontId="42" fillId="2" borderId="0" xfId="0" applyFont="1" applyFill="1" applyAlignment="1">
      <alignment horizontal="right"/>
    </xf>
    <xf numFmtId="0" fontId="43" fillId="2" borderId="0" xfId="0" applyFont="1" applyFill="1" applyAlignment="1">
      <alignment horizontal="right"/>
    </xf>
    <xf numFmtId="0" fontId="17" fillId="11" borderId="26" xfId="0" applyFont="1" applyFill="1" applyBorder="1" applyAlignment="1" applyProtection="1">
      <alignment vertical="center" wrapText="1"/>
    </xf>
    <xf numFmtId="0" fontId="17" fillId="11" borderId="27" xfId="0" applyFont="1" applyFill="1" applyBorder="1" applyAlignment="1" applyProtection="1">
      <alignment vertical="center" wrapText="1"/>
    </xf>
    <xf numFmtId="0" fontId="27" fillId="11" borderId="19" xfId="0" applyFont="1" applyFill="1" applyBorder="1" applyAlignment="1">
      <alignment horizontal="centerContinuous"/>
    </xf>
    <xf numFmtId="0" fontId="27" fillId="11" borderId="5" xfId="0" applyFont="1" applyFill="1" applyBorder="1" applyAlignment="1">
      <alignment horizontal="centerContinuous"/>
    </xf>
    <xf numFmtId="0" fontId="17" fillId="11" borderId="28" xfId="0" applyFont="1" applyFill="1" applyBorder="1" applyAlignment="1" applyProtection="1">
      <alignment vertical="center" wrapText="1"/>
    </xf>
    <xf numFmtId="0" fontId="17" fillId="11" borderId="29" xfId="0" applyFont="1" applyFill="1" applyBorder="1" applyAlignment="1" applyProtection="1">
      <alignment vertical="center" wrapText="1"/>
    </xf>
    <xf numFmtId="0" fontId="0" fillId="2" borderId="28" xfId="0" applyFill="1" applyBorder="1"/>
    <xf numFmtId="0" fontId="0" fillId="2" borderId="19" xfId="0" applyFill="1" applyBorder="1"/>
    <xf numFmtId="0" fontId="0" fillId="2" borderId="5" xfId="0" applyFill="1" applyBorder="1"/>
    <xf numFmtId="0" fontId="17" fillId="11" borderId="10" xfId="0" applyFont="1" applyFill="1" applyBorder="1" applyAlignment="1" applyProtection="1">
      <alignment vertical="center" wrapText="1"/>
    </xf>
    <xf numFmtId="0" fontId="17" fillId="11" borderId="12" xfId="0" applyFont="1" applyFill="1" applyBorder="1" applyAlignment="1" applyProtection="1">
      <alignment vertical="center" wrapText="1"/>
    </xf>
    <xf numFmtId="0" fontId="0" fillId="2" borderId="30" xfId="0" applyFill="1" applyBorder="1"/>
    <xf numFmtId="0" fontId="0" fillId="2" borderId="25" xfId="0" applyFill="1" applyBorder="1"/>
    <xf numFmtId="0" fontId="45" fillId="0" borderId="0" xfId="0" applyFont="1"/>
    <xf numFmtId="0" fontId="16" fillId="0" borderId="4" xfId="0" applyFont="1" applyFill="1" applyBorder="1" applyAlignment="1">
      <alignment horizontal="center" vertical="center" wrapText="1"/>
    </xf>
    <xf numFmtId="0" fontId="16" fillId="0" borderId="4" xfId="0" applyFont="1" applyFill="1" applyBorder="1" applyAlignment="1" applyProtection="1">
      <alignment horizontal="center" vertical="center"/>
      <protection locked="0"/>
    </xf>
    <xf numFmtId="0" fontId="23" fillId="0" borderId="6" xfId="0" applyFont="1" applyFill="1" applyBorder="1" applyAlignment="1" applyProtection="1">
      <alignment horizontal="center" vertical="center"/>
    </xf>
    <xf numFmtId="0" fontId="16" fillId="0" borderId="4" xfId="0" applyFont="1" applyFill="1" applyBorder="1" applyAlignment="1" applyProtection="1">
      <alignment horizontal="left" vertical="center" wrapText="1"/>
    </xf>
    <xf numFmtId="0" fontId="46" fillId="0" borderId="15" xfId="0" applyFont="1" applyFill="1" applyBorder="1" applyAlignment="1">
      <alignment vertical="center" wrapText="1"/>
    </xf>
    <xf numFmtId="0" fontId="34" fillId="2" borderId="0" xfId="0" applyFont="1" applyFill="1" applyAlignment="1"/>
    <xf numFmtId="0" fontId="28" fillId="2" borderId="0" xfId="0" applyFont="1" applyFill="1" applyAlignment="1">
      <alignment horizontal="left" vertical="center" wrapText="1"/>
    </xf>
    <xf numFmtId="0" fontId="28" fillId="2" borderId="0" xfId="0" applyFont="1" applyFill="1" applyAlignment="1">
      <alignment horizontal="left" wrapText="1"/>
    </xf>
    <xf numFmtId="0" fontId="8" fillId="2" borderId="0" xfId="0" applyFont="1" applyFill="1" applyAlignment="1">
      <alignment horizontal="left"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xf>
    <xf numFmtId="164" fontId="11" fillId="5" borderId="1" xfId="0" applyNumberFormat="1" applyFont="1" applyFill="1" applyBorder="1" applyAlignment="1" applyProtection="1">
      <alignment horizontal="center" vertical="center"/>
      <protection locked="0"/>
    </xf>
    <xf numFmtId="164" fontId="11" fillId="5" borderId="3" xfId="0" applyNumberFormat="1" applyFont="1" applyFill="1" applyBorder="1" applyAlignment="1" applyProtection="1">
      <alignment horizontal="center" vertical="center"/>
      <protection locked="0"/>
    </xf>
    <xf numFmtId="164" fontId="11" fillId="5" borderId="2" xfId="0" applyNumberFormat="1" applyFont="1" applyFill="1" applyBorder="1" applyAlignment="1" applyProtection="1">
      <alignment horizontal="center" vertical="center"/>
      <protection locked="0"/>
    </xf>
    <xf numFmtId="0" fontId="4" fillId="2" borderId="1" xfId="0" applyFont="1" applyFill="1" applyBorder="1" applyAlignment="1">
      <alignment horizontal="left" vertical="center"/>
    </xf>
    <xf numFmtId="0" fontId="37" fillId="12" borderId="20" xfId="0" applyFont="1" applyFill="1" applyBorder="1" applyAlignment="1">
      <alignment horizontal="center" vertical="center"/>
    </xf>
    <xf numFmtId="0" fontId="37" fillId="12" borderId="18" xfId="0" applyFont="1" applyFill="1" applyBorder="1" applyAlignment="1">
      <alignment horizontal="center" vertical="center"/>
    </xf>
    <xf numFmtId="0" fontId="17" fillId="11" borderId="1" xfId="0" applyFont="1" applyFill="1" applyBorder="1" applyAlignment="1" applyProtection="1">
      <alignment horizontal="center" vertical="center" wrapText="1"/>
    </xf>
    <xf numFmtId="0" fontId="17" fillId="11" borderId="2" xfId="0" applyFont="1" applyFill="1" applyBorder="1" applyAlignment="1" applyProtection="1">
      <alignment horizontal="center" vertical="center" wrapText="1"/>
    </xf>
    <xf numFmtId="164" fontId="11" fillId="3" borderId="1" xfId="0" applyNumberFormat="1" applyFont="1" applyFill="1" applyBorder="1" applyAlignment="1" applyProtection="1">
      <alignment horizontal="center" vertical="center"/>
    </xf>
    <xf numFmtId="164" fontId="11" fillId="3" borderId="3" xfId="0" applyNumberFormat="1" applyFont="1" applyFill="1" applyBorder="1" applyAlignment="1" applyProtection="1">
      <alignment horizontal="center" vertical="center"/>
    </xf>
    <xf numFmtId="164" fontId="11" fillId="3" borderId="2" xfId="0" applyNumberFormat="1" applyFont="1" applyFill="1" applyBorder="1" applyAlignment="1" applyProtection="1">
      <alignment horizontal="center" vertical="center"/>
    </xf>
    <xf numFmtId="0" fontId="4" fillId="2" borderId="2" xfId="0" applyFont="1" applyFill="1" applyBorder="1" applyAlignment="1">
      <alignment horizontal="left" vertical="center" wrapText="1"/>
    </xf>
    <xf numFmtId="164" fontId="11" fillId="5" borderId="1" xfId="0" applyNumberFormat="1" applyFont="1" applyFill="1" applyBorder="1" applyAlignment="1" applyProtection="1">
      <alignment horizontal="center" vertical="center" wrapText="1"/>
      <protection locked="0"/>
    </xf>
    <xf numFmtId="164" fontId="11" fillId="5" borderId="3" xfId="0" applyNumberFormat="1" applyFont="1" applyFill="1" applyBorder="1" applyAlignment="1" applyProtection="1">
      <alignment horizontal="center" vertical="center" wrapText="1"/>
      <protection locked="0"/>
    </xf>
    <xf numFmtId="164" fontId="11" fillId="5" borderId="2" xfId="0" applyNumberFormat="1" applyFont="1" applyFill="1" applyBorder="1" applyAlignment="1" applyProtection="1">
      <alignment horizontal="center" vertical="center" wrapText="1"/>
      <protection locked="0"/>
    </xf>
    <xf numFmtId="14" fontId="11" fillId="5" borderId="1" xfId="0" applyNumberFormat="1" applyFont="1" applyFill="1" applyBorder="1" applyAlignment="1" applyProtection="1">
      <alignment horizontal="left" vertical="center"/>
      <protection locked="0"/>
    </xf>
    <xf numFmtId="14" fontId="11" fillId="5" borderId="2" xfId="0" applyNumberFormat="1" applyFont="1" applyFill="1" applyBorder="1" applyAlignment="1" applyProtection="1">
      <alignment horizontal="left" vertical="center"/>
      <protection locked="0"/>
    </xf>
    <xf numFmtId="0" fontId="0" fillId="5" borderId="7" xfId="0" applyFill="1" applyBorder="1" applyAlignment="1" applyProtection="1">
      <alignment horizontal="left" wrapText="1"/>
      <protection locked="0"/>
    </xf>
    <xf numFmtId="0" fontId="0" fillId="5" borderId="8" xfId="0" applyFill="1" applyBorder="1" applyAlignment="1" applyProtection="1">
      <alignment horizontal="left" wrapText="1"/>
      <protection locked="0"/>
    </xf>
    <xf numFmtId="0" fontId="0" fillId="5" borderId="9" xfId="0" applyFill="1" applyBorder="1" applyAlignment="1" applyProtection="1">
      <alignment horizontal="left" wrapText="1"/>
      <protection locked="0"/>
    </xf>
    <xf numFmtId="0" fontId="0" fillId="5" borderId="10" xfId="0" applyFill="1" applyBorder="1" applyAlignment="1" applyProtection="1">
      <alignment horizontal="left" wrapText="1"/>
      <protection locked="0"/>
    </xf>
    <xf numFmtId="0" fontId="0" fillId="5" borderId="11" xfId="0" applyFill="1" applyBorder="1" applyAlignment="1" applyProtection="1">
      <alignment horizontal="left" wrapText="1"/>
      <protection locked="0"/>
    </xf>
    <xf numFmtId="0" fontId="0" fillId="5" borderId="12" xfId="0" applyFill="1" applyBorder="1" applyAlignment="1" applyProtection="1">
      <alignment horizontal="left" wrapText="1"/>
      <protection locked="0"/>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164" fontId="38" fillId="3" borderId="1" xfId="0" applyNumberFormat="1" applyFont="1" applyFill="1" applyBorder="1" applyAlignment="1" applyProtection="1">
      <alignment horizontal="center" vertical="center"/>
    </xf>
    <xf numFmtId="164" fontId="38" fillId="3" borderId="3" xfId="0" applyNumberFormat="1" applyFont="1" applyFill="1" applyBorder="1" applyAlignment="1" applyProtection="1">
      <alignment horizontal="center" vertical="center"/>
    </xf>
    <xf numFmtId="164" fontId="38" fillId="3" borderId="2" xfId="0" applyNumberFormat="1" applyFont="1" applyFill="1" applyBorder="1" applyAlignment="1" applyProtection="1">
      <alignment horizontal="center" vertical="center"/>
    </xf>
    <xf numFmtId="0" fontId="4" fillId="2" borderId="3" xfId="0" applyFont="1" applyFill="1" applyBorder="1" applyAlignment="1">
      <alignment horizontal="left" vertical="center" wrapText="1"/>
    </xf>
    <xf numFmtId="0" fontId="44" fillId="2" borderId="0" xfId="0" applyFont="1" applyFill="1" applyAlignment="1">
      <alignment horizontal="left" vertical="center" wrapText="1"/>
    </xf>
    <xf numFmtId="164" fontId="11" fillId="5" borderId="1" xfId="0" applyNumberFormat="1" applyFont="1" applyFill="1" applyBorder="1" applyAlignment="1" applyProtection="1">
      <alignment horizontal="left" vertical="center"/>
      <protection locked="0"/>
    </xf>
    <xf numFmtId="164" fontId="11" fillId="5" borderId="3" xfId="0" applyNumberFormat="1" applyFont="1" applyFill="1" applyBorder="1" applyAlignment="1" applyProtection="1">
      <alignment horizontal="left" vertical="center"/>
      <protection locked="0"/>
    </xf>
    <xf numFmtId="164" fontId="11" fillId="5" borderId="2" xfId="0" applyNumberFormat="1" applyFont="1" applyFill="1" applyBorder="1" applyAlignment="1" applyProtection="1">
      <alignment horizontal="left" vertical="center"/>
      <protection locked="0"/>
    </xf>
  </cellXfs>
  <cellStyles count="1">
    <cellStyle name="Normal" xfId="0" builtinId="0"/>
  </cellStyles>
  <dxfs count="56">
    <dxf>
      <font>
        <b/>
        <i/>
        <color rgb="FFFF0000"/>
      </font>
    </dxf>
    <dxf>
      <font>
        <b/>
        <i val="0"/>
        <color theme="9"/>
      </font>
    </dxf>
    <dxf>
      <fill>
        <patternFill>
          <bgColor theme="7" tint="0.79998168889431442"/>
        </patternFill>
      </fill>
    </dxf>
    <dxf>
      <fill>
        <patternFill>
          <bgColor theme="7" tint="0.79998168889431442"/>
        </patternFill>
      </fill>
    </dxf>
    <dxf>
      <fill>
        <patternFill>
          <bgColor theme="5" tint="0.59996337778862885"/>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ill>
        <patternFill>
          <bgColor theme="5" tint="0.59996337778862885"/>
        </patternFill>
      </fill>
    </dxf>
    <dxf>
      <fill>
        <patternFill>
          <bgColor theme="7" tint="0.79998168889431442"/>
        </patternFill>
      </fill>
    </dxf>
    <dxf>
      <font>
        <b/>
        <i/>
        <u val="none"/>
        <color rgb="FFFF0000"/>
      </font>
      <fill>
        <patternFill>
          <bgColor theme="5" tint="0.79998168889431442"/>
        </patternFill>
      </fill>
    </dxf>
    <dxf>
      <font>
        <b/>
        <i/>
        <color rgb="FFFF0000"/>
      </font>
      <fill>
        <patternFill>
          <bgColor theme="5" tint="0.59996337778862885"/>
        </patternFill>
      </fill>
    </dxf>
    <dxf>
      <fill>
        <patternFill>
          <bgColor theme="5" tint="0.59996337778862885"/>
        </patternFill>
      </fill>
    </dxf>
    <dxf>
      <fill>
        <patternFill>
          <bgColor theme="7" tint="0.79998168889431442"/>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ont>
        <color auto="1"/>
      </font>
      <fill>
        <patternFill>
          <bgColor theme="7" tint="0.79998168889431442"/>
        </patternFill>
      </fill>
    </dxf>
    <dxf>
      <fill>
        <patternFill>
          <bgColor theme="5" tint="0.59996337778862885"/>
        </patternFill>
      </fill>
    </dxf>
    <dxf>
      <font>
        <b/>
        <i/>
        <u val="none"/>
        <color rgb="FFFF0000"/>
      </font>
      <fill>
        <patternFill>
          <bgColor theme="5" tint="0.79998168889431442"/>
        </patternFill>
      </fill>
    </dxf>
    <dxf>
      <font>
        <b/>
        <i/>
        <color rgb="FFFF0000"/>
      </font>
      <fill>
        <patternFill>
          <bgColor theme="5" tint="0.59996337778862885"/>
        </patternFill>
      </fill>
    </dxf>
    <dxf>
      <fill>
        <patternFill>
          <bgColor theme="5" tint="0.59996337778862885"/>
        </patternFill>
      </fill>
    </dxf>
    <dxf>
      <fill>
        <patternFill>
          <bgColor theme="7" tint="0.79998168889431442"/>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ont>
        <color auto="1"/>
      </font>
      <fill>
        <patternFill>
          <bgColor theme="7" tint="0.79998168889431442"/>
        </patternFill>
      </fill>
    </dxf>
    <dxf>
      <fill>
        <patternFill>
          <bgColor theme="5" tint="0.59996337778862885"/>
        </patternFill>
      </fill>
    </dxf>
    <dxf>
      <font>
        <b/>
        <i/>
        <u val="none"/>
        <color rgb="FFFF0000"/>
      </font>
      <fill>
        <patternFill>
          <bgColor theme="5" tint="0.79998168889431442"/>
        </patternFill>
      </fill>
    </dxf>
    <dxf>
      <font>
        <b/>
        <i/>
        <color rgb="FFFF0000"/>
      </font>
      <fill>
        <patternFill>
          <bgColor theme="5" tint="0.59996337778862885"/>
        </patternFill>
      </fill>
    </dxf>
    <dxf>
      <fill>
        <patternFill>
          <bgColor theme="5" tint="0.59996337778862885"/>
        </patternFill>
      </fill>
    </dxf>
    <dxf>
      <fill>
        <patternFill>
          <bgColor theme="7" tint="0.79998168889431442"/>
        </patternFill>
      </fill>
    </dxf>
    <dxf>
      <fill>
        <patternFill>
          <bgColor theme="7" tint="0.79998168889431442"/>
        </patternFill>
      </fill>
    </dxf>
    <dxf>
      <fill>
        <patternFill>
          <bgColor theme="5" tint="0.59996337778862885"/>
        </patternFill>
      </fill>
    </dxf>
    <dxf>
      <fill>
        <patternFill>
          <bgColor theme="7" tint="0.79998168889431442"/>
        </patternFill>
      </fill>
    </dxf>
    <dxf>
      <fill>
        <patternFill>
          <bgColor theme="5" tint="0.59996337778862885"/>
        </patternFill>
      </fill>
    </dxf>
    <dxf>
      <font>
        <color auto="1"/>
      </font>
      <fill>
        <patternFill>
          <bgColor theme="7" tint="0.79998168889431442"/>
        </patternFill>
      </fill>
    </dxf>
    <dxf>
      <fill>
        <patternFill>
          <bgColor theme="5" tint="0.59996337778862885"/>
        </patternFill>
      </fill>
    </dxf>
  </dxfs>
  <tableStyles count="0" defaultTableStyle="TableStyleMedium2" defaultPivotStyle="PivotStyleLight16"/>
  <colors>
    <mruColors>
      <color rgb="FFB093F1"/>
      <color rgb="FFA6A2F6"/>
      <color rgb="FFB397F1"/>
      <color rgb="FF9B88D6"/>
      <color rgb="FFFF9BFF"/>
      <color rgb="FFA697F1"/>
      <color rgb="FFFF8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fr-FR" sz="1800" b="1">
                <a:solidFill>
                  <a:schemeClr val="tx1"/>
                </a:solidFill>
              </a:rPr>
              <a:t>VOTRE POSITIONNEMENT AVANT PROJET</a:t>
            </a:r>
          </a:p>
        </c:rich>
      </c:tx>
      <c:overlay val="0"/>
      <c:spPr>
        <a:solidFill>
          <a:srgbClr val="FF9BFF"/>
        </a:solid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fr-FR"/>
        </a:p>
      </c:txPr>
    </c:title>
    <c:autoTitleDeleted val="0"/>
    <c:plotArea>
      <c:layout/>
      <c:radarChart>
        <c:radarStyle val="filled"/>
        <c:varyColors val="0"/>
        <c:ser>
          <c:idx val="3"/>
          <c:order val="0"/>
          <c:tx>
            <c:strRef>
              <c:f>'AVANT PROJET'!$I$42</c:f>
              <c:strCache>
                <c:ptCount val="1"/>
                <c:pt idx="0">
                  <c:v>CORRECT</c:v>
                </c:pt>
              </c:strCache>
            </c:strRef>
          </c:tx>
          <c:spPr>
            <a:solidFill>
              <a:schemeClr val="accent6">
                <a:lumMod val="40000"/>
                <a:lumOff val="60000"/>
              </a:schemeClr>
            </a:solidFill>
            <a:ln w="25400">
              <a:noFill/>
            </a:ln>
            <a:effectLst/>
          </c:spPr>
          <c:cat>
            <c:strRef>
              <c:f>'AVANT PROJET'!$G$43:$G$46</c:f>
              <c:strCache>
                <c:ptCount val="4"/>
                <c:pt idx="0">
                  <c:v>Bâtiment Environnement</c:v>
                </c:pt>
                <c:pt idx="1">
                  <c:v>Ventilation Refroidissement</c:v>
                </c:pt>
                <c:pt idx="2">
                  <c:v>Pratique maintenance</c:v>
                </c:pt>
                <c:pt idx="3">
                  <c:v>Pratique saison chaude</c:v>
                </c:pt>
              </c:strCache>
            </c:strRef>
          </c:cat>
          <c:val>
            <c:numRef>
              <c:f>'AVANT PROJET'!$I$43:$I$46</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878E-4F6B-80D1-41ACAC3C9C85}"/>
            </c:ext>
          </c:extLst>
        </c:ser>
        <c:ser>
          <c:idx val="0"/>
          <c:order val="1"/>
          <c:tx>
            <c:strRef>
              <c:f>'AVANT PROJET'!$J$42</c:f>
              <c:strCache>
                <c:ptCount val="1"/>
                <c:pt idx="0">
                  <c:v>MOYEN </c:v>
                </c:pt>
              </c:strCache>
            </c:strRef>
          </c:tx>
          <c:spPr>
            <a:solidFill>
              <a:schemeClr val="accent4">
                <a:lumMod val="20000"/>
                <a:lumOff val="80000"/>
              </a:schemeClr>
            </a:solidFill>
            <a:ln w="25400">
              <a:noFill/>
            </a:ln>
            <a:effectLst/>
          </c:spPr>
          <c:cat>
            <c:strRef>
              <c:f>'AVANT PROJET'!$G$43:$G$46</c:f>
              <c:strCache>
                <c:ptCount val="4"/>
                <c:pt idx="0">
                  <c:v>Bâtiment Environnement</c:v>
                </c:pt>
                <c:pt idx="1">
                  <c:v>Ventilation Refroidissement</c:v>
                </c:pt>
                <c:pt idx="2">
                  <c:v>Pratique maintenance</c:v>
                </c:pt>
                <c:pt idx="3">
                  <c:v>Pratique saison chaude</c:v>
                </c:pt>
              </c:strCache>
            </c:strRef>
          </c:cat>
          <c:val>
            <c:numRef>
              <c:f>'AVANT PROJET'!$J$43:$J$46</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878E-4F6B-80D1-41ACAC3C9C85}"/>
            </c:ext>
          </c:extLst>
        </c:ser>
        <c:ser>
          <c:idx val="1"/>
          <c:order val="2"/>
          <c:tx>
            <c:strRef>
              <c:f>'AVANT PROJET'!$K$42</c:f>
              <c:strCache>
                <c:ptCount val="1"/>
                <c:pt idx="0">
                  <c:v>INSUFFISANT</c:v>
                </c:pt>
              </c:strCache>
            </c:strRef>
          </c:tx>
          <c:spPr>
            <a:solidFill>
              <a:schemeClr val="accent2">
                <a:lumMod val="40000"/>
                <a:lumOff val="60000"/>
              </a:schemeClr>
            </a:solidFill>
            <a:ln w="25400">
              <a:noFill/>
            </a:ln>
            <a:effectLst/>
          </c:spPr>
          <c:cat>
            <c:strRef>
              <c:f>'AVANT PROJET'!$G$43:$G$46</c:f>
              <c:strCache>
                <c:ptCount val="4"/>
                <c:pt idx="0">
                  <c:v>Bâtiment Environnement</c:v>
                </c:pt>
                <c:pt idx="1">
                  <c:v>Ventilation Refroidissement</c:v>
                </c:pt>
                <c:pt idx="2">
                  <c:v>Pratique maintenance</c:v>
                </c:pt>
                <c:pt idx="3">
                  <c:v>Pratique saison chaude</c:v>
                </c:pt>
              </c:strCache>
            </c:strRef>
          </c:cat>
          <c:val>
            <c:numRef>
              <c:f>'AVANT PROJET'!$K$43:$K$46</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878E-4F6B-80D1-41ACAC3C9C85}"/>
            </c:ext>
          </c:extLst>
        </c:ser>
        <c:ser>
          <c:idx val="2"/>
          <c:order val="3"/>
          <c:tx>
            <c:strRef>
              <c:f>'AVANT PROJET'!$H$42</c:f>
              <c:strCache>
                <c:ptCount val="1"/>
                <c:pt idx="0">
                  <c:v>VOS
 SCORES</c:v>
                </c:pt>
              </c:strCache>
            </c:strRef>
          </c:tx>
          <c:spPr>
            <a:noFill/>
            <a:ln w="25400">
              <a:solidFill>
                <a:srgbClr val="FF0000"/>
              </a:solidFill>
            </a:ln>
            <a:effectLst/>
          </c:spPr>
          <c:cat>
            <c:strRef>
              <c:f>'AVANT PROJET'!$G$43:$G$46</c:f>
              <c:strCache>
                <c:ptCount val="4"/>
                <c:pt idx="0">
                  <c:v>Bâtiment Environnement</c:v>
                </c:pt>
                <c:pt idx="1">
                  <c:v>Ventilation Refroidissement</c:v>
                </c:pt>
                <c:pt idx="2">
                  <c:v>Pratique maintenance</c:v>
                </c:pt>
                <c:pt idx="3">
                  <c:v>Pratique saison chaude</c:v>
                </c:pt>
              </c:strCache>
            </c:strRef>
          </c:cat>
          <c:val>
            <c:numRef>
              <c:f>'AVANT PROJET'!$H$43:$H$46</c:f>
              <c:numCache>
                <c:formatCode>0</c:formatCode>
                <c:ptCount val="4"/>
                <c:pt idx="0">
                  <c:v>0</c:v>
                </c:pt>
                <c:pt idx="1">
                  <c:v>0</c:v>
                </c:pt>
                <c:pt idx="2">
                  <c:v>0</c:v>
                </c:pt>
                <c:pt idx="3">
                  <c:v>0</c:v>
                </c:pt>
              </c:numCache>
            </c:numRef>
          </c:val>
          <c:extLst>
            <c:ext xmlns:c16="http://schemas.microsoft.com/office/drawing/2014/chart" uri="{C3380CC4-5D6E-409C-BE32-E72D297353CC}">
              <c16:uniqueId val="{00000003-878E-4F6B-80D1-41ACAC3C9C85}"/>
            </c:ext>
          </c:extLst>
        </c:ser>
        <c:dLbls>
          <c:showLegendKey val="0"/>
          <c:showVal val="0"/>
          <c:showCatName val="0"/>
          <c:showSerName val="0"/>
          <c:showPercent val="0"/>
          <c:showBubbleSize val="0"/>
        </c:dLbls>
        <c:axId val="-762927024"/>
        <c:axId val="-762929200"/>
      </c:radarChart>
      <c:catAx>
        <c:axId val="-76292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fr-FR"/>
          </a:p>
        </c:txPr>
        <c:crossAx val="-762929200"/>
        <c:crosses val="autoZero"/>
        <c:auto val="1"/>
        <c:lblAlgn val="ctr"/>
        <c:lblOffset val="100"/>
        <c:noMultiLvlLbl val="0"/>
      </c:catAx>
      <c:valAx>
        <c:axId val="-762929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fr-FR"/>
          </a:p>
        </c:txPr>
        <c:crossAx val="-762927024"/>
        <c:crosses val="autoZero"/>
        <c:crossBetween val="between"/>
      </c:valAx>
      <c:spPr>
        <a:noFill/>
        <a:ln>
          <a:noFill/>
        </a:ln>
        <a:effectLst/>
      </c:spPr>
    </c:plotArea>
    <c:legend>
      <c:legendPos val="b"/>
      <c:layout>
        <c:manualLayout>
          <c:xMode val="edge"/>
          <c:yMode val="edge"/>
          <c:x val="6.8679042447997579E-2"/>
          <c:y val="0.90197975468798142"/>
          <c:w val="0.87004893022936791"/>
          <c:h val="8.3319812922528921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2">
        <a:lumMod val="90000"/>
      </a:schemeClr>
    </a:solidFill>
    <a:ln w="12700"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fr-FR" sz="1800" b="1">
                <a:solidFill>
                  <a:schemeClr val="tx1"/>
                </a:solidFill>
              </a:rPr>
              <a:t>VOTRE POSITIONNEMENT PROJET</a:t>
            </a:r>
          </a:p>
        </c:rich>
      </c:tx>
      <c:overlay val="0"/>
      <c:spPr>
        <a:solidFill>
          <a:srgbClr val="A6A2F6"/>
        </a:solid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fr-FR"/>
        </a:p>
      </c:txPr>
    </c:title>
    <c:autoTitleDeleted val="0"/>
    <c:plotArea>
      <c:layout/>
      <c:radarChart>
        <c:radarStyle val="filled"/>
        <c:varyColors val="0"/>
        <c:ser>
          <c:idx val="3"/>
          <c:order val="0"/>
          <c:tx>
            <c:strRef>
              <c:f>PROJET!$I$42</c:f>
              <c:strCache>
                <c:ptCount val="1"/>
                <c:pt idx="0">
                  <c:v>CORRECT</c:v>
                </c:pt>
              </c:strCache>
            </c:strRef>
          </c:tx>
          <c:spPr>
            <a:solidFill>
              <a:schemeClr val="accent6">
                <a:lumMod val="40000"/>
                <a:lumOff val="60000"/>
              </a:schemeClr>
            </a:solidFill>
            <a:ln w="25400">
              <a:noFill/>
            </a:ln>
            <a:effectLst/>
          </c:spPr>
          <c:cat>
            <c:strRef>
              <c:f>PROJET!$G$43:$G$46</c:f>
              <c:strCache>
                <c:ptCount val="4"/>
                <c:pt idx="0">
                  <c:v>Bâtiment Environnement</c:v>
                </c:pt>
                <c:pt idx="1">
                  <c:v>Ventilation Refroidissement</c:v>
                </c:pt>
                <c:pt idx="2">
                  <c:v>Pratique maintenance</c:v>
                </c:pt>
                <c:pt idx="3">
                  <c:v>Pratique saison chaude</c:v>
                </c:pt>
              </c:strCache>
            </c:strRef>
          </c:cat>
          <c:val>
            <c:numRef>
              <c:f>PROJET!$I$43:$I$46</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F3E9-4D4B-A5F0-3E4CD207DFEA}"/>
            </c:ext>
          </c:extLst>
        </c:ser>
        <c:ser>
          <c:idx val="0"/>
          <c:order val="1"/>
          <c:tx>
            <c:strRef>
              <c:f>PROJET!$J$42</c:f>
              <c:strCache>
                <c:ptCount val="1"/>
                <c:pt idx="0">
                  <c:v>MOYEN </c:v>
                </c:pt>
              </c:strCache>
            </c:strRef>
          </c:tx>
          <c:spPr>
            <a:solidFill>
              <a:schemeClr val="accent4">
                <a:lumMod val="20000"/>
                <a:lumOff val="80000"/>
              </a:schemeClr>
            </a:solidFill>
            <a:ln w="25400">
              <a:noFill/>
            </a:ln>
            <a:effectLst/>
          </c:spPr>
          <c:cat>
            <c:strRef>
              <c:f>PROJET!$G$43:$G$46</c:f>
              <c:strCache>
                <c:ptCount val="4"/>
                <c:pt idx="0">
                  <c:v>Bâtiment Environnement</c:v>
                </c:pt>
                <c:pt idx="1">
                  <c:v>Ventilation Refroidissement</c:v>
                </c:pt>
                <c:pt idx="2">
                  <c:v>Pratique maintenance</c:v>
                </c:pt>
                <c:pt idx="3">
                  <c:v>Pratique saison chaude</c:v>
                </c:pt>
              </c:strCache>
            </c:strRef>
          </c:cat>
          <c:val>
            <c:numRef>
              <c:f>PROJET!$J$43:$J$46</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F3E9-4D4B-A5F0-3E4CD207DFEA}"/>
            </c:ext>
          </c:extLst>
        </c:ser>
        <c:ser>
          <c:idx val="1"/>
          <c:order val="2"/>
          <c:tx>
            <c:strRef>
              <c:f>PROJET!$K$42</c:f>
              <c:strCache>
                <c:ptCount val="1"/>
                <c:pt idx="0">
                  <c:v>INSUFFISANT</c:v>
                </c:pt>
              </c:strCache>
            </c:strRef>
          </c:tx>
          <c:spPr>
            <a:solidFill>
              <a:schemeClr val="accent2">
                <a:lumMod val="40000"/>
                <a:lumOff val="60000"/>
              </a:schemeClr>
            </a:solidFill>
            <a:ln w="25400">
              <a:noFill/>
            </a:ln>
            <a:effectLst/>
          </c:spPr>
          <c:cat>
            <c:strRef>
              <c:f>PROJET!$G$43:$G$46</c:f>
              <c:strCache>
                <c:ptCount val="4"/>
                <c:pt idx="0">
                  <c:v>Bâtiment Environnement</c:v>
                </c:pt>
                <c:pt idx="1">
                  <c:v>Ventilation Refroidissement</c:v>
                </c:pt>
                <c:pt idx="2">
                  <c:v>Pratique maintenance</c:v>
                </c:pt>
                <c:pt idx="3">
                  <c:v>Pratique saison chaude</c:v>
                </c:pt>
              </c:strCache>
            </c:strRef>
          </c:cat>
          <c:val>
            <c:numRef>
              <c:f>PROJET!$K$43:$K$46</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F3E9-4D4B-A5F0-3E4CD207DFEA}"/>
            </c:ext>
          </c:extLst>
        </c:ser>
        <c:ser>
          <c:idx val="2"/>
          <c:order val="3"/>
          <c:tx>
            <c:strRef>
              <c:f>PROJET!$H$42</c:f>
              <c:strCache>
                <c:ptCount val="1"/>
                <c:pt idx="0">
                  <c:v>VOS
 SCORES</c:v>
                </c:pt>
              </c:strCache>
            </c:strRef>
          </c:tx>
          <c:spPr>
            <a:noFill/>
            <a:ln w="25400">
              <a:solidFill>
                <a:srgbClr val="FF0000"/>
              </a:solidFill>
            </a:ln>
            <a:effectLst/>
          </c:spPr>
          <c:cat>
            <c:strRef>
              <c:f>PROJET!$G$43:$G$46</c:f>
              <c:strCache>
                <c:ptCount val="4"/>
                <c:pt idx="0">
                  <c:v>Bâtiment Environnement</c:v>
                </c:pt>
                <c:pt idx="1">
                  <c:v>Ventilation Refroidissement</c:v>
                </c:pt>
                <c:pt idx="2">
                  <c:v>Pratique maintenance</c:v>
                </c:pt>
                <c:pt idx="3">
                  <c:v>Pratique saison chaude</c:v>
                </c:pt>
              </c:strCache>
            </c:strRef>
          </c:cat>
          <c:val>
            <c:numRef>
              <c:f>PROJET!$H$43:$H$46</c:f>
              <c:numCache>
                <c:formatCode>0</c:formatCode>
                <c:ptCount val="4"/>
                <c:pt idx="0">
                  <c:v>0</c:v>
                </c:pt>
                <c:pt idx="1">
                  <c:v>0</c:v>
                </c:pt>
                <c:pt idx="2">
                  <c:v>0</c:v>
                </c:pt>
                <c:pt idx="3">
                  <c:v>0</c:v>
                </c:pt>
              </c:numCache>
            </c:numRef>
          </c:val>
          <c:extLst>
            <c:ext xmlns:c16="http://schemas.microsoft.com/office/drawing/2014/chart" uri="{C3380CC4-5D6E-409C-BE32-E72D297353CC}">
              <c16:uniqueId val="{00000003-F3E9-4D4B-A5F0-3E4CD207DFEA}"/>
            </c:ext>
          </c:extLst>
        </c:ser>
        <c:dLbls>
          <c:showLegendKey val="0"/>
          <c:showVal val="0"/>
          <c:showCatName val="0"/>
          <c:showSerName val="0"/>
          <c:showPercent val="0"/>
          <c:showBubbleSize val="0"/>
        </c:dLbls>
        <c:axId val="-762923760"/>
        <c:axId val="-762923216"/>
      </c:radarChart>
      <c:catAx>
        <c:axId val="-762923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fr-FR"/>
          </a:p>
        </c:txPr>
        <c:crossAx val="-762923216"/>
        <c:crosses val="autoZero"/>
        <c:auto val="1"/>
        <c:lblAlgn val="ctr"/>
        <c:lblOffset val="100"/>
        <c:noMultiLvlLbl val="0"/>
      </c:catAx>
      <c:valAx>
        <c:axId val="-762923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fr-FR"/>
          </a:p>
        </c:txPr>
        <c:crossAx val="-762923760"/>
        <c:crosses val="autoZero"/>
        <c:crossBetween val="between"/>
      </c:valAx>
      <c:spPr>
        <a:noFill/>
        <a:ln>
          <a:noFill/>
        </a:ln>
        <a:effectLst/>
      </c:spPr>
    </c:plotArea>
    <c:legend>
      <c:legendPos val="b"/>
      <c:layout>
        <c:manualLayout>
          <c:xMode val="edge"/>
          <c:yMode val="edge"/>
          <c:x val="6.8679042447997579E-2"/>
          <c:y val="0.90197975468798142"/>
          <c:w val="0.87004893022936791"/>
          <c:h val="8.3319812922528921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2">
        <a:lumMod val="90000"/>
      </a:schemeClr>
    </a:solidFill>
    <a:ln w="12700"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r>
              <a:rPr lang="fr-FR" sz="1800" b="1">
                <a:solidFill>
                  <a:schemeClr val="tx1"/>
                </a:solidFill>
              </a:rPr>
              <a:t>VOTRE POSITIONNEMENT APRES PROJET</a:t>
            </a:r>
          </a:p>
        </c:rich>
      </c:tx>
      <c:overlay val="0"/>
      <c:spPr>
        <a:solidFill>
          <a:srgbClr val="B093F1"/>
        </a:solidFill>
        <a:ln>
          <a:noFill/>
        </a:ln>
        <a:effectLst/>
      </c:spPr>
      <c:txPr>
        <a:bodyPr rot="0" spcFirstLastPara="1" vertOverflow="ellipsis" vert="horz" wrap="square" anchor="ctr" anchorCtr="1"/>
        <a:lstStyle/>
        <a:p>
          <a:pPr>
            <a:defRPr sz="1800" b="0" i="0" u="none" strike="noStrike" kern="1200" spc="0" baseline="0">
              <a:solidFill>
                <a:schemeClr val="tx1"/>
              </a:solidFill>
              <a:latin typeface="+mn-lt"/>
              <a:ea typeface="+mn-ea"/>
              <a:cs typeface="+mn-cs"/>
            </a:defRPr>
          </a:pPr>
          <a:endParaRPr lang="fr-FR"/>
        </a:p>
      </c:txPr>
    </c:title>
    <c:autoTitleDeleted val="0"/>
    <c:plotArea>
      <c:layout/>
      <c:radarChart>
        <c:radarStyle val="filled"/>
        <c:varyColors val="0"/>
        <c:ser>
          <c:idx val="3"/>
          <c:order val="0"/>
          <c:tx>
            <c:strRef>
              <c:f>'APRES PROJET'!$I$41</c:f>
              <c:strCache>
                <c:ptCount val="1"/>
                <c:pt idx="0">
                  <c:v>CORRECT</c:v>
                </c:pt>
              </c:strCache>
            </c:strRef>
          </c:tx>
          <c:spPr>
            <a:solidFill>
              <a:schemeClr val="accent6">
                <a:lumMod val="40000"/>
                <a:lumOff val="60000"/>
              </a:schemeClr>
            </a:solidFill>
            <a:ln w="25400">
              <a:noFill/>
            </a:ln>
            <a:effectLst/>
          </c:spPr>
          <c:cat>
            <c:strRef>
              <c:f>'APRES PROJET'!$G$42:$G$45</c:f>
              <c:strCache>
                <c:ptCount val="4"/>
                <c:pt idx="0">
                  <c:v>Bâtiment Environnement</c:v>
                </c:pt>
                <c:pt idx="1">
                  <c:v>Ventilation Refroidissement</c:v>
                </c:pt>
                <c:pt idx="2">
                  <c:v>Pratique maintenance</c:v>
                </c:pt>
                <c:pt idx="3">
                  <c:v>Pratique saison chaude</c:v>
                </c:pt>
              </c:strCache>
            </c:strRef>
          </c:cat>
          <c:val>
            <c:numRef>
              <c:f>'APRES PROJET'!$I$42:$I$45</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938B-45C2-866C-6F47ED16324D}"/>
            </c:ext>
          </c:extLst>
        </c:ser>
        <c:ser>
          <c:idx val="0"/>
          <c:order val="1"/>
          <c:tx>
            <c:strRef>
              <c:f>'APRES PROJET'!$J$41</c:f>
              <c:strCache>
                <c:ptCount val="1"/>
                <c:pt idx="0">
                  <c:v>MOYEN </c:v>
                </c:pt>
              </c:strCache>
            </c:strRef>
          </c:tx>
          <c:spPr>
            <a:solidFill>
              <a:schemeClr val="accent4">
                <a:lumMod val="20000"/>
                <a:lumOff val="80000"/>
              </a:schemeClr>
            </a:solidFill>
            <a:ln w="25400">
              <a:noFill/>
            </a:ln>
            <a:effectLst/>
          </c:spPr>
          <c:cat>
            <c:strRef>
              <c:f>'APRES PROJET'!$G$42:$G$45</c:f>
              <c:strCache>
                <c:ptCount val="4"/>
                <c:pt idx="0">
                  <c:v>Bâtiment Environnement</c:v>
                </c:pt>
                <c:pt idx="1">
                  <c:v>Ventilation Refroidissement</c:v>
                </c:pt>
                <c:pt idx="2">
                  <c:v>Pratique maintenance</c:v>
                </c:pt>
                <c:pt idx="3">
                  <c:v>Pratique saison chaude</c:v>
                </c:pt>
              </c:strCache>
            </c:strRef>
          </c:cat>
          <c:val>
            <c:numRef>
              <c:f>'APRES PROJET'!$J$42:$J$45</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938B-45C2-866C-6F47ED16324D}"/>
            </c:ext>
          </c:extLst>
        </c:ser>
        <c:ser>
          <c:idx val="1"/>
          <c:order val="2"/>
          <c:tx>
            <c:strRef>
              <c:f>'APRES PROJET'!$K$41</c:f>
              <c:strCache>
                <c:ptCount val="1"/>
                <c:pt idx="0">
                  <c:v>INSUFFISANT</c:v>
                </c:pt>
              </c:strCache>
            </c:strRef>
          </c:tx>
          <c:spPr>
            <a:solidFill>
              <a:schemeClr val="accent2">
                <a:lumMod val="40000"/>
                <a:lumOff val="60000"/>
              </a:schemeClr>
            </a:solidFill>
            <a:ln w="25400">
              <a:noFill/>
            </a:ln>
            <a:effectLst/>
          </c:spPr>
          <c:cat>
            <c:strRef>
              <c:f>'APRES PROJET'!$G$42:$G$45</c:f>
              <c:strCache>
                <c:ptCount val="4"/>
                <c:pt idx="0">
                  <c:v>Bâtiment Environnement</c:v>
                </c:pt>
                <c:pt idx="1">
                  <c:v>Ventilation Refroidissement</c:v>
                </c:pt>
                <c:pt idx="2">
                  <c:v>Pratique maintenance</c:v>
                </c:pt>
                <c:pt idx="3">
                  <c:v>Pratique saison chaude</c:v>
                </c:pt>
              </c:strCache>
            </c:strRef>
          </c:cat>
          <c:val>
            <c:numRef>
              <c:f>'APRES PROJET'!$K$42:$K$45</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938B-45C2-866C-6F47ED16324D}"/>
            </c:ext>
          </c:extLst>
        </c:ser>
        <c:ser>
          <c:idx val="2"/>
          <c:order val="3"/>
          <c:tx>
            <c:strRef>
              <c:f>'APRES PROJET'!$H$41</c:f>
              <c:strCache>
                <c:ptCount val="1"/>
                <c:pt idx="0">
                  <c:v>VOS
 SCORES</c:v>
                </c:pt>
              </c:strCache>
            </c:strRef>
          </c:tx>
          <c:spPr>
            <a:noFill/>
            <a:ln w="25400">
              <a:solidFill>
                <a:srgbClr val="FF0000"/>
              </a:solidFill>
            </a:ln>
            <a:effectLst/>
          </c:spPr>
          <c:cat>
            <c:strRef>
              <c:f>'APRES PROJET'!$G$42:$G$45</c:f>
              <c:strCache>
                <c:ptCount val="4"/>
                <c:pt idx="0">
                  <c:v>Bâtiment Environnement</c:v>
                </c:pt>
                <c:pt idx="1">
                  <c:v>Ventilation Refroidissement</c:v>
                </c:pt>
                <c:pt idx="2">
                  <c:v>Pratique maintenance</c:v>
                </c:pt>
                <c:pt idx="3">
                  <c:v>Pratique saison chaude</c:v>
                </c:pt>
              </c:strCache>
            </c:strRef>
          </c:cat>
          <c:val>
            <c:numRef>
              <c:f>'APRES PROJET'!$H$42:$H$45</c:f>
              <c:numCache>
                <c:formatCode>0</c:formatCode>
                <c:ptCount val="4"/>
                <c:pt idx="0">
                  <c:v>0</c:v>
                </c:pt>
                <c:pt idx="1">
                  <c:v>0</c:v>
                </c:pt>
                <c:pt idx="2">
                  <c:v>0</c:v>
                </c:pt>
                <c:pt idx="3">
                  <c:v>0</c:v>
                </c:pt>
              </c:numCache>
            </c:numRef>
          </c:val>
          <c:extLst>
            <c:ext xmlns:c16="http://schemas.microsoft.com/office/drawing/2014/chart" uri="{C3380CC4-5D6E-409C-BE32-E72D297353CC}">
              <c16:uniqueId val="{00000003-938B-45C2-866C-6F47ED16324D}"/>
            </c:ext>
          </c:extLst>
        </c:ser>
        <c:dLbls>
          <c:showLegendKey val="0"/>
          <c:showVal val="0"/>
          <c:showCatName val="0"/>
          <c:showSerName val="0"/>
          <c:showPercent val="0"/>
          <c:showBubbleSize val="0"/>
        </c:dLbls>
        <c:axId val="-762921584"/>
        <c:axId val="-762928656"/>
      </c:radarChart>
      <c:catAx>
        <c:axId val="-762921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fr-FR"/>
          </a:p>
        </c:txPr>
        <c:crossAx val="-762928656"/>
        <c:crosses val="autoZero"/>
        <c:auto val="1"/>
        <c:lblAlgn val="ctr"/>
        <c:lblOffset val="100"/>
        <c:noMultiLvlLbl val="0"/>
      </c:catAx>
      <c:valAx>
        <c:axId val="-7629286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fr-FR"/>
          </a:p>
        </c:txPr>
        <c:crossAx val="-762921584"/>
        <c:crosses val="autoZero"/>
        <c:crossBetween val="between"/>
      </c:valAx>
      <c:spPr>
        <a:noFill/>
        <a:ln>
          <a:noFill/>
        </a:ln>
        <a:effectLst/>
      </c:spPr>
    </c:plotArea>
    <c:legend>
      <c:legendPos val="b"/>
      <c:layout>
        <c:manualLayout>
          <c:xMode val="edge"/>
          <c:yMode val="edge"/>
          <c:x val="6.8679042447997579E-2"/>
          <c:y val="0.90197975468798142"/>
          <c:w val="0.87004893022936791"/>
          <c:h val="8.3319812922528921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2">
        <a:lumMod val="90000"/>
      </a:schemeClr>
    </a:solidFill>
    <a:ln w="12700"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r>
              <a:rPr lang="fr-FR" sz="1100" b="1">
                <a:solidFill>
                  <a:schemeClr val="tx1"/>
                </a:solidFill>
              </a:rPr>
              <a:t>VOTRE POSITIONNEMENT AVANT PROJET</a:t>
            </a:r>
          </a:p>
        </c:rich>
      </c:tx>
      <c:overlay val="0"/>
      <c:spPr>
        <a:solidFill>
          <a:srgbClr val="FF9BFF"/>
        </a:solidFill>
        <a:ln>
          <a:noFill/>
        </a:ln>
        <a:effectLst/>
      </c:spPr>
      <c:txPr>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endParaRPr lang="fr-FR"/>
        </a:p>
      </c:txPr>
    </c:title>
    <c:autoTitleDeleted val="0"/>
    <c:plotArea>
      <c:layout>
        <c:manualLayout>
          <c:layoutTarget val="inner"/>
          <c:xMode val="edge"/>
          <c:yMode val="edge"/>
          <c:x val="0.30185539307586551"/>
          <c:y val="0.17282106978007059"/>
          <c:w val="0.31890841769778772"/>
          <c:h val="0.64862729023278864"/>
        </c:manualLayout>
      </c:layout>
      <c:radarChart>
        <c:radarStyle val="filled"/>
        <c:varyColors val="0"/>
        <c:ser>
          <c:idx val="3"/>
          <c:order val="0"/>
          <c:tx>
            <c:strRef>
              <c:f>'AVANT PROJET'!$I$42</c:f>
              <c:strCache>
                <c:ptCount val="1"/>
                <c:pt idx="0">
                  <c:v>CORRECT</c:v>
                </c:pt>
              </c:strCache>
            </c:strRef>
          </c:tx>
          <c:spPr>
            <a:solidFill>
              <a:schemeClr val="accent6">
                <a:lumMod val="40000"/>
                <a:lumOff val="60000"/>
              </a:schemeClr>
            </a:solidFill>
            <a:ln w="25400">
              <a:noFill/>
            </a:ln>
            <a:effectLst/>
          </c:spPr>
          <c:cat>
            <c:strRef>
              <c:f>'AVANT PROJET'!$G$43:$G$46</c:f>
              <c:strCache>
                <c:ptCount val="4"/>
                <c:pt idx="0">
                  <c:v>Bâtiment Environnement</c:v>
                </c:pt>
                <c:pt idx="1">
                  <c:v>Ventilation Refroidissement</c:v>
                </c:pt>
                <c:pt idx="2">
                  <c:v>Pratique maintenance</c:v>
                </c:pt>
                <c:pt idx="3">
                  <c:v>Pratique saison chaude</c:v>
                </c:pt>
              </c:strCache>
            </c:strRef>
          </c:cat>
          <c:val>
            <c:numRef>
              <c:f>'AVANT PROJET'!$I$43:$I$46</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FBF5-4278-932D-B02BD219896A}"/>
            </c:ext>
          </c:extLst>
        </c:ser>
        <c:ser>
          <c:idx val="0"/>
          <c:order val="1"/>
          <c:tx>
            <c:strRef>
              <c:f>'AVANT PROJET'!$J$42</c:f>
              <c:strCache>
                <c:ptCount val="1"/>
                <c:pt idx="0">
                  <c:v>MOYEN </c:v>
                </c:pt>
              </c:strCache>
            </c:strRef>
          </c:tx>
          <c:spPr>
            <a:solidFill>
              <a:schemeClr val="accent4">
                <a:lumMod val="20000"/>
                <a:lumOff val="80000"/>
              </a:schemeClr>
            </a:solidFill>
            <a:ln w="25400">
              <a:noFill/>
            </a:ln>
            <a:effectLst/>
          </c:spPr>
          <c:cat>
            <c:strRef>
              <c:f>'AVANT PROJET'!$G$43:$G$46</c:f>
              <c:strCache>
                <c:ptCount val="4"/>
                <c:pt idx="0">
                  <c:v>Bâtiment Environnement</c:v>
                </c:pt>
                <c:pt idx="1">
                  <c:v>Ventilation Refroidissement</c:v>
                </c:pt>
                <c:pt idx="2">
                  <c:v>Pratique maintenance</c:v>
                </c:pt>
                <c:pt idx="3">
                  <c:v>Pratique saison chaude</c:v>
                </c:pt>
              </c:strCache>
            </c:strRef>
          </c:cat>
          <c:val>
            <c:numRef>
              <c:f>'AVANT PROJET'!$J$43:$J$46</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FBF5-4278-932D-B02BD219896A}"/>
            </c:ext>
          </c:extLst>
        </c:ser>
        <c:ser>
          <c:idx val="1"/>
          <c:order val="2"/>
          <c:tx>
            <c:strRef>
              <c:f>'AVANT PROJET'!$K$42</c:f>
              <c:strCache>
                <c:ptCount val="1"/>
                <c:pt idx="0">
                  <c:v>INSUFFISANT</c:v>
                </c:pt>
              </c:strCache>
            </c:strRef>
          </c:tx>
          <c:spPr>
            <a:solidFill>
              <a:schemeClr val="accent2">
                <a:lumMod val="40000"/>
                <a:lumOff val="60000"/>
              </a:schemeClr>
            </a:solidFill>
            <a:ln w="25400">
              <a:noFill/>
            </a:ln>
            <a:effectLst/>
          </c:spPr>
          <c:cat>
            <c:strRef>
              <c:f>'AVANT PROJET'!$G$43:$G$46</c:f>
              <c:strCache>
                <c:ptCount val="4"/>
                <c:pt idx="0">
                  <c:v>Bâtiment Environnement</c:v>
                </c:pt>
                <c:pt idx="1">
                  <c:v>Ventilation Refroidissement</c:v>
                </c:pt>
                <c:pt idx="2">
                  <c:v>Pratique maintenance</c:v>
                </c:pt>
                <c:pt idx="3">
                  <c:v>Pratique saison chaude</c:v>
                </c:pt>
              </c:strCache>
            </c:strRef>
          </c:cat>
          <c:val>
            <c:numRef>
              <c:f>'AVANT PROJET'!$K$43:$K$46</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FBF5-4278-932D-B02BD219896A}"/>
            </c:ext>
          </c:extLst>
        </c:ser>
        <c:ser>
          <c:idx val="2"/>
          <c:order val="3"/>
          <c:tx>
            <c:strRef>
              <c:f>'AVANT PROJET'!$H$42</c:f>
              <c:strCache>
                <c:ptCount val="1"/>
                <c:pt idx="0">
                  <c:v>VOS
 SCORES</c:v>
                </c:pt>
              </c:strCache>
            </c:strRef>
          </c:tx>
          <c:spPr>
            <a:noFill/>
            <a:ln w="25400">
              <a:solidFill>
                <a:srgbClr val="FF0000"/>
              </a:solidFill>
            </a:ln>
            <a:effectLst/>
          </c:spPr>
          <c:cat>
            <c:strRef>
              <c:f>'AVANT PROJET'!$G$43:$G$46</c:f>
              <c:strCache>
                <c:ptCount val="4"/>
                <c:pt idx="0">
                  <c:v>Bâtiment Environnement</c:v>
                </c:pt>
                <c:pt idx="1">
                  <c:v>Ventilation Refroidissement</c:v>
                </c:pt>
                <c:pt idx="2">
                  <c:v>Pratique maintenance</c:v>
                </c:pt>
                <c:pt idx="3">
                  <c:v>Pratique saison chaude</c:v>
                </c:pt>
              </c:strCache>
            </c:strRef>
          </c:cat>
          <c:val>
            <c:numRef>
              <c:f>'AVANT PROJET'!$H$43:$H$46</c:f>
              <c:numCache>
                <c:formatCode>0</c:formatCode>
                <c:ptCount val="4"/>
                <c:pt idx="0">
                  <c:v>0</c:v>
                </c:pt>
                <c:pt idx="1">
                  <c:v>0</c:v>
                </c:pt>
                <c:pt idx="2">
                  <c:v>0</c:v>
                </c:pt>
                <c:pt idx="3">
                  <c:v>0</c:v>
                </c:pt>
              </c:numCache>
            </c:numRef>
          </c:val>
          <c:extLst>
            <c:ext xmlns:c16="http://schemas.microsoft.com/office/drawing/2014/chart" uri="{C3380CC4-5D6E-409C-BE32-E72D297353CC}">
              <c16:uniqueId val="{00000003-FBF5-4278-932D-B02BD219896A}"/>
            </c:ext>
          </c:extLst>
        </c:ser>
        <c:dLbls>
          <c:showLegendKey val="0"/>
          <c:showVal val="0"/>
          <c:showCatName val="0"/>
          <c:showSerName val="0"/>
          <c:showPercent val="0"/>
          <c:showBubbleSize val="0"/>
        </c:dLbls>
        <c:axId val="-762917232"/>
        <c:axId val="-762928112"/>
      </c:radarChart>
      <c:catAx>
        <c:axId val="-76291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fr-FR"/>
          </a:p>
        </c:txPr>
        <c:crossAx val="-762928112"/>
        <c:crosses val="autoZero"/>
        <c:auto val="1"/>
        <c:lblAlgn val="ctr"/>
        <c:lblOffset val="100"/>
        <c:noMultiLvlLbl val="0"/>
      </c:catAx>
      <c:valAx>
        <c:axId val="-762928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fr-FR"/>
          </a:p>
        </c:txPr>
        <c:crossAx val="-762917232"/>
        <c:crosses val="autoZero"/>
        <c:crossBetween val="between"/>
      </c:valAx>
      <c:spPr>
        <a:noFill/>
        <a:ln>
          <a:noFill/>
        </a:ln>
        <a:effectLst/>
      </c:spPr>
    </c:plotArea>
    <c:legend>
      <c:legendPos val="b"/>
      <c:layout>
        <c:manualLayout>
          <c:xMode val="edge"/>
          <c:yMode val="edge"/>
          <c:x val="2.7012404699412573E-2"/>
          <c:y val="0.87373103785755579"/>
          <c:w val="0.91369969378827642"/>
          <c:h val="0.11560376986774958"/>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2">
        <a:lumMod val="90000"/>
      </a:schemeClr>
    </a:solidFill>
    <a:ln w="12700"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r>
              <a:rPr lang="fr-FR" sz="1200" b="1">
                <a:solidFill>
                  <a:schemeClr val="tx1"/>
                </a:solidFill>
              </a:rPr>
              <a:t>VOTRE POSITIONNEMENT AVANT PROJET</a:t>
            </a:r>
          </a:p>
        </c:rich>
      </c:tx>
      <c:overlay val="0"/>
      <c:spPr>
        <a:solidFill>
          <a:srgbClr val="FF9BFF"/>
        </a:solid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fr-FR"/>
        </a:p>
      </c:txPr>
    </c:title>
    <c:autoTitleDeleted val="0"/>
    <c:plotArea>
      <c:layout>
        <c:manualLayout>
          <c:layoutTarget val="inner"/>
          <c:xMode val="edge"/>
          <c:yMode val="edge"/>
          <c:x val="0.33999074910718136"/>
          <c:y val="0.16648817693659856"/>
          <c:w val="0.30830905358141708"/>
          <c:h val="0.60388975173974813"/>
        </c:manualLayout>
      </c:layout>
      <c:radarChart>
        <c:radarStyle val="filled"/>
        <c:varyColors val="0"/>
        <c:ser>
          <c:idx val="3"/>
          <c:order val="0"/>
          <c:tx>
            <c:strRef>
              <c:f>PROJET!$I$42</c:f>
              <c:strCache>
                <c:ptCount val="1"/>
                <c:pt idx="0">
                  <c:v>CORRECT</c:v>
                </c:pt>
              </c:strCache>
            </c:strRef>
          </c:tx>
          <c:spPr>
            <a:solidFill>
              <a:schemeClr val="accent6">
                <a:lumMod val="40000"/>
                <a:lumOff val="60000"/>
              </a:schemeClr>
            </a:solidFill>
            <a:ln w="25400">
              <a:noFill/>
            </a:ln>
            <a:effectLst/>
          </c:spPr>
          <c:cat>
            <c:strRef>
              <c:f>PROJET!$G$43:$G$46</c:f>
              <c:strCache>
                <c:ptCount val="4"/>
                <c:pt idx="0">
                  <c:v>Bâtiment Environnement</c:v>
                </c:pt>
                <c:pt idx="1">
                  <c:v>Ventilation Refroidissement</c:v>
                </c:pt>
                <c:pt idx="2">
                  <c:v>Pratique maintenance</c:v>
                </c:pt>
                <c:pt idx="3">
                  <c:v>Pratique saison chaude</c:v>
                </c:pt>
              </c:strCache>
            </c:strRef>
          </c:cat>
          <c:val>
            <c:numRef>
              <c:f>PROJET!$I$43:$I$46</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D5B2-4055-A825-B159621347B0}"/>
            </c:ext>
          </c:extLst>
        </c:ser>
        <c:ser>
          <c:idx val="0"/>
          <c:order val="1"/>
          <c:tx>
            <c:strRef>
              <c:f>PROJET!$J$42</c:f>
              <c:strCache>
                <c:ptCount val="1"/>
                <c:pt idx="0">
                  <c:v>MOYEN </c:v>
                </c:pt>
              </c:strCache>
            </c:strRef>
          </c:tx>
          <c:spPr>
            <a:solidFill>
              <a:schemeClr val="accent4">
                <a:lumMod val="20000"/>
                <a:lumOff val="80000"/>
              </a:schemeClr>
            </a:solidFill>
            <a:ln w="25400">
              <a:noFill/>
            </a:ln>
            <a:effectLst/>
          </c:spPr>
          <c:cat>
            <c:strRef>
              <c:f>PROJET!$G$43:$G$46</c:f>
              <c:strCache>
                <c:ptCount val="4"/>
                <c:pt idx="0">
                  <c:v>Bâtiment Environnement</c:v>
                </c:pt>
                <c:pt idx="1">
                  <c:v>Ventilation Refroidissement</c:v>
                </c:pt>
                <c:pt idx="2">
                  <c:v>Pratique maintenance</c:v>
                </c:pt>
                <c:pt idx="3">
                  <c:v>Pratique saison chaude</c:v>
                </c:pt>
              </c:strCache>
            </c:strRef>
          </c:cat>
          <c:val>
            <c:numRef>
              <c:f>PROJET!$J$43:$J$46</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D5B2-4055-A825-B159621347B0}"/>
            </c:ext>
          </c:extLst>
        </c:ser>
        <c:ser>
          <c:idx val="1"/>
          <c:order val="2"/>
          <c:tx>
            <c:strRef>
              <c:f>PROJET!$K$42</c:f>
              <c:strCache>
                <c:ptCount val="1"/>
                <c:pt idx="0">
                  <c:v>INSUFFISANT</c:v>
                </c:pt>
              </c:strCache>
            </c:strRef>
          </c:tx>
          <c:spPr>
            <a:solidFill>
              <a:schemeClr val="accent2">
                <a:lumMod val="40000"/>
                <a:lumOff val="60000"/>
              </a:schemeClr>
            </a:solidFill>
            <a:ln w="25400">
              <a:noFill/>
            </a:ln>
            <a:effectLst/>
          </c:spPr>
          <c:cat>
            <c:strRef>
              <c:f>PROJET!$G$43:$G$46</c:f>
              <c:strCache>
                <c:ptCount val="4"/>
                <c:pt idx="0">
                  <c:v>Bâtiment Environnement</c:v>
                </c:pt>
                <c:pt idx="1">
                  <c:v>Ventilation Refroidissement</c:v>
                </c:pt>
                <c:pt idx="2">
                  <c:v>Pratique maintenance</c:v>
                </c:pt>
                <c:pt idx="3">
                  <c:v>Pratique saison chaude</c:v>
                </c:pt>
              </c:strCache>
            </c:strRef>
          </c:cat>
          <c:val>
            <c:numRef>
              <c:f>PROJET!$K$43:$K$46</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D5B2-4055-A825-B159621347B0}"/>
            </c:ext>
          </c:extLst>
        </c:ser>
        <c:ser>
          <c:idx val="2"/>
          <c:order val="3"/>
          <c:tx>
            <c:strRef>
              <c:f>PROJET!$H$42</c:f>
              <c:strCache>
                <c:ptCount val="1"/>
                <c:pt idx="0">
                  <c:v>VOS
 SCORES</c:v>
                </c:pt>
              </c:strCache>
            </c:strRef>
          </c:tx>
          <c:spPr>
            <a:noFill/>
            <a:ln w="25400">
              <a:solidFill>
                <a:srgbClr val="FF0000"/>
              </a:solidFill>
            </a:ln>
            <a:effectLst/>
          </c:spPr>
          <c:cat>
            <c:strRef>
              <c:f>PROJET!$G$43:$G$46</c:f>
              <c:strCache>
                <c:ptCount val="4"/>
                <c:pt idx="0">
                  <c:v>Bâtiment Environnement</c:v>
                </c:pt>
                <c:pt idx="1">
                  <c:v>Ventilation Refroidissement</c:v>
                </c:pt>
                <c:pt idx="2">
                  <c:v>Pratique maintenance</c:v>
                </c:pt>
                <c:pt idx="3">
                  <c:v>Pratique saison chaude</c:v>
                </c:pt>
              </c:strCache>
            </c:strRef>
          </c:cat>
          <c:val>
            <c:numRef>
              <c:f>PROJET!$H$43:$H$46</c:f>
              <c:numCache>
                <c:formatCode>0</c:formatCode>
                <c:ptCount val="4"/>
                <c:pt idx="0">
                  <c:v>0</c:v>
                </c:pt>
                <c:pt idx="1">
                  <c:v>0</c:v>
                </c:pt>
                <c:pt idx="2">
                  <c:v>0</c:v>
                </c:pt>
                <c:pt idx="3">
                  <c:v>0</c:v>
                </c:pt>
              </c:numCache>
            </c:numRef>
          </c:val>
          <c:extLst>
            <c:ext xmlns:c16="http://schemas.microsoft.com/office/drawing/2014/chart" uri="{C3380CC4-5D6E-409C-BE32-E72D297353CC}">
              <c16:uniqueId val="{00000003-D5B2-4055-A825-B159621347B0}"/>
            </c:ext>
          </c:extLst>
        </c:ser>
        <c:dLbls>
          <c:showLegendKey val="0"/>
          <c:showVal val="0"/>
          <c:showCatName val="0"/>
          <c:showSerName val="0"/>
          <c:showPercent val="0"/>
          <c:showBubbleSize val="0"/>
        </c:dLbls>
        <c:axId val="-762926480"/>
        <c:axId val="-762919952"/>
      </c:radarChart>
      <c:catAx>
        <c:axId val="-762926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fr-FR"/>
          </a:p>
        </c:txPr>
        <c:crossAx val="-762919952"/>
        <c:crosses val="autoZero"/>
        <c:auto val="1"/>
        <c:lblAlgn val="ctr"/>
        <c:lblOffset val="100"/>
        <c:noMultiLvlLbl val="0"/>
      </c:catAx>
      <c:valAx>
        <c:axId val="-7629199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fr-FR"/>
          </a:p>
        </c:txPr>
        <c:crossAx val="-762926480"/>
        <c:crosses val="autoZero"/>
        <c:crossBetween val="between"/>
      </c:valAx>
      <c:spPr>
        <a:noFill/>
        <a:ln>
          <a:noFill/>
        </a:ln>
        <a:effectLst/>
      </c:spPr>
    </c:plotArea>
    <c:legend>
      <c:legendPos val="b"/>
      <c:layout>
        <c:manualLayout>
          <c:xMode val="edge"/>
          <c:yMode val="edge"/>
          <c:x val="6.8679042447997579E-2"/>
          <c:y val="0.87904386091646791"/>
          <c:w val="0.87004893022936791"/>
          <c:h val="0.10625556839798694"/>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2">
        <a:lumMod val="90000"/>
      </a:schemeClr>
    </a:solidFill>
    <a:ln w="12700"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r>
              <a:rPr lang="fr-FR" sz="1200" b="1">
                <a:solidFill>
                  <a:schemeClr val="tx1"/>
                </a:solidFill>
              </a:rPr>
              <a:t>VOTRE POSITIONNEMENT APRES PROJET</a:t>
            </a:r>
          </a:p>
        </c:rich>
      </c:tx>
      <c:overlay val="0"/>
      <c:spPr>
        <a:solidFill>
          <a:srgbClr val="B093F1"/>
        </a:solidFill>
        <a:ln>
          <a:noFill/>
        </a:ln>
        <a:effectLst/>
      </c:spPr>
      <c:txPr>
        <a:bodyPr rot="0" spcFirstLastPara="1" vertOverflow="ellipsis" vert="horz" wrap="square" anchor="ctr" anchorCtr="1"/>
        <a:lstStyle/>
        <a:p>
          <a:pPr>
            <a:defRPr sz="1200" b="0" i="0" u="none" strike="noStrike" kern="1200" spc="0" baseline="0">
              <a:solidFill>
                <a:schemeClr val="tx1"/>
              </a:solidFill>
              <a:latin typeface="+mn-lt"/>
              <a:ea typeface="+mn-ea"/>
              <a:cs typeface="+mn-cs"/>
            </a:defRPr>
          </a:pPr>
          <a:endParaRPr lang="fr-FR"/>
        </a:p>
      </c:txPr>
    </c:title>
    <c:autoTitleDeleted val="0"/>
    <c:plotArea>
      <c:layout/>
      <c:radarChart>
        <c:radarStyle val="filled"/>
        <c:varyColors val="0"/>
        <c:ser>
          <c:idx val="3"/>
          <c:order val="0"/>
          <c:tx>
            <c:strRef>
              <c:f>'APRES PROJET'!$I$41</c:f>
              <c:strCache>
                <c:ptCount val="1"/>
                <c:pt idx="0">
                  <c:v>CORRECT</c:v>
                </c:pt>
              </c:strCache>
            </c:strRef>
          </c:tx>
          <c:spPr>
            <a:solidFill>
              <a:schemeClr val="accent6">
                <a:lumMod val="40000"/>
                <a:lumOff val="60000"/>
              </a:schemeClr>
            </a:solidFill>
            <a:ln w="25400">
              <a:noFill/>
            </a:ln>
            <a:effectLst/>
          </c:spPr>
          <c:cat>
            <c:strRef>
              <c:f>'APRES PROJET'!$G$42:$G$45</c:f>
              <c:strCache>
                <c:ptCount val="4"/>
                <c:pt idx="0">
                  <c:v>Bâtiment Environnement</c:v>
                </c:pt>
                <c:pt idx="1">
                  <c:v>Ventilation Refroidissement</c:v>
                </c:pt>
                <c:pt idx="2">
                  <c:v>Pratique maintenance</c:v>
                </c:pt>
                <c:pt idx="3">
                  <c:v>Pratique saison chaude</c:v>
                </c:pt>
              </c:strCache>
            </c:strRef>
          </c:cat>
          <c:val>
            <c:numRef>
              <c:f>'APRES PROJET'!$I$42:$I$45</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0-ABF6-412A-8716-E6AEACED0C45}"/>
            </c:ext>
          </c:extLst>
        </c:ser>
        <c:ser>
          <c:idx val="0"/>
          <c:order val="1"/>
          <c:tx>
            <c:strRef>
              <c:f>'APRES PROJET'!$J$41</c:f>
              <c:strCache>
                <c:ptCount val="1"/>
                <c:pt idx="0">
                  <c:v>MOYEN </c:v>
                </c:pt>
              </c:strCache>
            </c:strRef>
          </c:tx>
          <c:spPr>
            <a:solidFill>
              <a:schemeClr val="accent4">
                <a:lumMod val="20000"/>
                <a:lumOff val="80000"/>
              </a:schemeClr>
            </a:solidFill>
            <a:ln w="25400">
              <a:noFill/>
            </a:ln>
            <a:effectLst/>
          </c:spPr>
          <c:cat>
            <c:strRef>
              <c:f>'APRES PROJET'!$G$42:$G$45</c:f>
              <c:strCache>
                <c:ptCount val="4"/>
                <c:pt idx="0">
                  <c:v>Bâtiment Environnement</c:v>
                </c:pt>
                <c:pt idx="1">
                  <c:v>Ventilation Refroidissement</c:v>
                </c:pt>
                <c:pt idx="2">
                  <c:v>Pratique maintenance</c:v>
                </c:pt>
                <c:pt idx="3">
                  <c:v>Pratique saison chaude</c:v>
                </c:pt>
              </c:strCache>
            </c:strRef>
          </c:cat>
          <c:val>
            <c:numRef>
              <c:f>'APRES PROJET'!$J$42:$J$45</c:f>
              <c:numCache>
                <c:formatCode>General</c:formatCode>
                <c:ptCount val="4"/>
                <c:pt idx="0">
                  <c:v>7</c:v>
                </c:pt>
                <c:pt idx="1">
                  <c:v>7</c:v>
                </c:pt>
                <c:pt idx="2">
                  <c:v>7</c:v>
                </c:pt>
                <c:pt idx="3">
                  <c:v>7</c:v>
                </c:pt>
              </c:numCache>
            </c:numRef>
          </c:val>
          <c:extLst>
            <c:ext xmlns:c16="http://schemas.microsoft.com/office/drawing/2014/chart" uri="{C3380CC4-5D6E-409C-BE32-E72D297353CC}">
              <c16:uniqueId val="{00000001-ABF6-412A-8716-E6AEACED0C45}"/>
            </c:ext>
          </c:extLst>
        </c:ser>
        <c:ser>
          <c:idx val="1"/>
          <c:order val="2"/>
          <c:tx>
            <c:strRef>
              <c:f>'APRES PROJET'!$K$41</c:f>
              <c:strCache>
                <c:ptCount val="1"/>
                <c:pt idx="0">
                  <c:v>INSUFFISANT</c:v>
                </c:pt>
              </c:strCache>
            </c:strRef>
          </c:tx>
          <c:spPr>
            <a:solidFill>
              <a:schemeClr val="accent2">
                <a:lumMod val="40000"/>
                <a:lumOff val="60000"/>
              </a:schemeClr>
            </a:solidFill>
            <a:ln w="25400">
              <a:noFill/>
            </a:ln>
            <a:effectLst/>
          </c:spPr>
          <c:cat>
            <c:strRef>
              <c:f>'APRES PROJET'!$G$42:$G$45</c:f>
              <c:strCache>
                <c:ptCount val="4"/>
                <c:pt idx="0">
                  <c:v>Bâtiment Environnement</c:v>
                </c:pt>
                <c:pt idx="1">
                  <c:v>Ventilation Refroidissement</c:v>
                </c:pt>
                <c:pt idx="2">
                  <c:v>Pratique maintenance</c:v>
                </c:pt>
                <c:pt idx="3">
                  <c:v>Pratique saison chaude</c:v>
                </c:pt>
              </c:strCache>
            </c:strRef>
          </c:cat>
          <c:val>
            <c:numRef>
              <c:f>'APRES PROJET'!$K$42:$K$45</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2-ABF6-412A-8716-E6AEACED0C45}"/>
            </c:ext>
          </c:extLst>
        </c:ser>
        <c:ser>
          <c:idx val="2"/>
          <c:order val="3"/>
          <c:tx>
            <c:strRef>
              <c:f>'APRES PROJET'!$H$41</c:f>
              <c:strCache>
                <c:ptCount val="1"/>
                <c:pt idx="0">
                  <c:v>VOS
 SCORES</c:v>
                </c:pt>
              </c:strCache>
            </c:strRef>
          </c:tx>
          <c:spPr>
            <a:noFill/>
            <a:ln w="25400">
              <a:solidFill>
                <a:srgbClr val="FF0000"/>
              </a:solidFill>
            </a:ln>
            <a:effectLst/>
          </c:spPr>
          <c:cat>
            <c:strRef>
              <c:f>'APRES PROJET'!$G$42:$G$45</c:f>
              <c:strCache>
                <c:ptCount val="4"/>
                <c:pt idx="0">
                  <c:v>Bâtiment Environnement</c:v>
                </c:pt>
                <c:pt idx="1">
                  <c:v>Ventilation Refroidissement</c:v>
                </c:pt>
                <c:pt idx="2">
                  <c:v>Pratique maintenance</c:v>
                </c:pt>
                <c:pt idx="3">
                  <c:v>Pratique saison chaude</c:v>
                </c:pt>
              </c:strCache>
            </c:strRef>
          </c:cat>
          <c:val>
            <c:numRef>
              <c:f>'APRES PROJET'!$H$42:$H$45</c:f>
              <c:numCache>
                <c:formatCode>0</c:formatCode>
                <c:ptCount val="4"/>
                <c:pt idx="0">
                  <c:v>0</c:v>
                </c:pt>
                <c:pt idx="1">
                  <c:v>0</c:v>
                </c:pt>
                <c:pt idx="2">
                  <c:v>0</c:v>
                </c:pt>
                <c:pt idx="3">
                  <c:v>0</c:v>
                </c:pt>
              </c:numCache>
            </c:numRef>
          </c:val>
          <c:extLst>
            <c:ext xmlns:c16="http://schemas.microsoft.com/office/drawing/2014/chart" uri="{C3380CC4-5D6E-409C-BE32-E72D297353CC}">
              <c16:uniqueId val="{00000003-ABF6-412A-8716-E6AEACED0C45}"/>
            </c:ext>
          </c:extLst>
        </c:ser>
        <c:dLbls>
          <c:showLegendKey val="0"/>
          <c:showVal val="0"/>
          <c:showCatName val="0"/>
          <c:showSerName val="0"/>
          <c:showPercent val="0"/>
          <c:showBubbleSize val="0"/>
        </c:dLbls>
        <c:axId val="-762925936"/>
        <c:axId val="-762929744"/>
      </c:radarChart>
      <c:catAx>
        <c:axId val="-762925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fr-FR"/>
          </a:p>
        </c:txPr>
        <c:crossAx val="-762929744"/>
        <c:crosses val="autoZero"/>
        <c:auto val="1"/>
        <c:lblAlgn val="ctr"/>
        <c:lblOffset val="100"/>
        <c:noMultiLvlLbl val="0"/>
      </c:catAx>
      <c:valAx>
        <c:axId val="-7629297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fr-FR"/>
          </a:p>
        </c:txPr>
        <c:crossAx val="-762925936"/>
        <c:crosses val="autoZero"/>
        <c:crossBetween val="between"/>
      </c:valAx>
      <c:spPr>
        <a:noFill/>
        <a:ln>
          <a:noFill/>
        </a:ln>
        <a:effectLst/>
      </c:spPr>
    </c:plotArea>
    <c:legend>
      <c:legendPos val="b"/>
      <c:layout>
        <c:manualLayout>
          <c:xMode val="edge"/>
          <c:yMode val="edge"/>
          <c:x val="6.8679042447997579E-2"/>
          <c:y val="0.87904386091646791"/>
          <c:w val="0.87004893022936791"/>
          <c:h val="0.10625556839798694"/>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2">
        <a:lumMod val="90000"/>
      </a:schemeClr>
    </a:solidFill>
    <a:ln w="12700"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784860</xdr:colOff>
      <xdr:row>15</xdr:row>
      <xdr:rowOff>68580</xdr:rowOff>
    </xdr:from>
    <xdr:to>
      <xdr:col>2</xdr:col>
      <xdr:colOff>581266</xdr:colOff>
      <xdr:row>15</xdr:row>
      <xdr:rowOff>221001</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srcRect l="41983" t="-4997" r="1768" b="4997"/>
        <a:stretch/>
      </xdr:blipFill>
      <xdr:spPr>
        <a:xfrm>
          <a:off x="1143000" y="3230880"/>
          <a:ext cx="840346" cy="152421"/>
        </a:xfrm>
        <a:prstGeom prst="rect">
          <a:avLst/>
        </a:prstGeom>
      </xdr:spPr>
    </xdr:pic>
    <xdr:clientData/>
  </xdr:twoCellAnchor>
  <xdr:twoCellAnchor editAs="oneCell">
    <xdr:from>
      <xdr:col>1</xdr:col>
      <xdr:colOff>731520</xdr:colOff>
      <xdr:row>13</xdr:row>
      <xdr:rowOff>99060</xdr:rowOff>
    </xdr:from>
    <xdr:to>
      <xdr:col>2</xdr:col>
      <xdr:colOff>636422</xdr:colOff>
      <xdr:row>14</xdr:row>
      <xdr:rowOff>28600</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089660" y="2804160"/>
          <a:ext cx="948842" cy="158140"/>
        </a:xfrm>
        <a:prstGeom prst="rect">
          <a:avLst/>
        </a:prstGeom>
      </xdr:spPr>
    </xdr:pic>
    <xdr:clientData/>
  </xdr:twoCellAnchor>
  <xdr:twoCellAnchor editAs="oneCell">
    <xdr:from>
      <xdr:col>1</xdr:col>
      <xdr:colOff>861060</xdr:colOff>
      <xdr:row>14</xdr:row>
      <xdr:rowOff>99061</xdr:rowOff>
    </xdr:from>
    <xdr:to>
      <xdr:col>2</xdr:col>
      <xdr:colOff>472440</xdr:colOff>
      <xdr:row>15</xdr:row>
      <xdr:rowOff>7621</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srcRect l="-1" t="2" r="62931" b="10010"/>
        <a:stretch/>
      </xdr:blipFill>
      <xdr:spPr>
        <a:xfrm>
          <a:off x="1219200" y="3032761"/>
          <a:ext cx="655320" cy="1371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2348752</xdr:colOff>
      <xdr:row>47</xdr:row>
      <xdr:rowOff>80682</xdr:rowOff>
    </xdr:from>
    <xdr:to>
      <xdr:col>6</xdr:col>
      <xdr:colOff>38418</xdr:colOff>
      <xdr:row>76</xdr:row>
      <xdr:rowOff>64674</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2348752</xdr:colOff>
      <xdr:row>47</xdr:row>
      <xdr:rowOff>80682</xdr:rowOff>
    </xdr:from>
    <xdr:to>
      <xdr:col>6</xdr:col>
      <xdr:colOff>38418</xdr:colOff>
      <xdr:row>76</xdr:row>
      <xdr:rowOff>64674</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2348752</xdr:colOff>
      <xdr:row>47</xdr:row>
      <xdr:rowOff>80682</xdr:rowOff>
    </xdr:from>
    <xdr:to>
      <xdr:col>6</xdr:col>
      <xdr:colOff>38418</xdr:colOff>
      <xdr:row>76</xdr:row>
      <xdr:rowOff>64674</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411480</xdr:colOff>
      <xdr:row>12</xdr:row>
      <xdr:rowOff>213360</xdr:rowOff>
    </xdr:from>
    <xdr:to>
      <xdr:col>8</xdr:col>
      <xdr:colOff>617220</xdr:colOff>
      <xdr:row>33</xdr:row>
      <xdr:rowOff>121920</xdr:rowOff>
    </xdr:to>
    <xdr:graphicFrame macro="">
      <xdr:nvGraphicFramePr>
        <xdr:cNvPr id="5" name="Graphique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13</xdr:row>
      <xdr:rowOff>0</xdr:rowOff>
    </xdr:from>
    <xdr:to>
      <xdr:col>15</xdr:col>
      <xdr:colOff>647700</xdr:colOff>
      <xdr:row>33</xdr:row>
      <xdr:rowOff>121920</xdr:rowOff>
    </xdr:to>
    <xdr:graphicFrame macro="">
      <xdr:nvGraphicFramePr>
        <xdr:cNvPr id="6" name="Graphique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381000</xdr:colOff>
      <xdr:row>35</xdr:row>
      <xdr:rowOff>7620</xdr:rowOff>
    </xdr:from>
    <xdr:to>
      <xdr:col>8</xdr:col>
      <xdr:colOff>609600</xdr:colOff>
      <xdr:row>38</xdr:row>
      <xdr:rowOff>68580</xdr:rowOff>
    </xdr:to>
    <xdr:graphicFrame macro="">
      <xdr:nvGraphicFramePr>
        <xdr:cNvPr id="7" name="Graphique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4:R39"/>
  <sheetViews>
    <sheetView tabSelected="1" workbookViewId="0">
      <selection activeCell="B35" sqref="B35"/>
    </sheetView>
  </sheetViews>
  <sheetFormatPr baseColWidth="10" defaultColWidth="9.36328125" defaultRowHeight="12.6" x14ac:dyDescent="0.2"/>
  <cols>
    <col min="1" max="1" width="4.26953125" style="1" customWidth="1"/>
    <col min="2" max="2" width="12.453125" style="1" customWidth="1"/>
    <col min="3" max="3" width="8.6328125" style="1" customWidth="1"/>
    <col min="4" max="4" width="7.26953125" style="1" customWidth="1"/>
    <col min="5" max="16384" width="9.36328125" style="1"/>
  </cols>
  <sheetData>
    <row r="4" spans="1:17" ht="28.2" x14ac:dyDescent="0.45">
      <c r="B4" s="2" t="s">
        <v>128</v>
      </c>
      <c r="M4" s="90" t="s">
        <v>100</v>
      </c>
    </row>
    <row r="5" spans="1:17" customFormat="1" ht="30" x14ac:dyDescent="0.25">
      <c r="A5" s="1"/>
      <c r="B5" s="3" t="s">
        <v>0</v>
      </c>
      <c r="C5" s="4"/>
      <c r="D5" s="4"/>
      <c r="E5" s="1"/>
      <c r="F5" s="1"/>
      <c r="G5" s="1"/>
      <c r="H5" s="1"/>
      <c r="I5" s="1"/>
      <c r="J5" s="1"/>
      <c r="K5" s="1"/>
      <c r="L5" s="1"/>
      <c r="M5" s="1"/>
      <c r="N5" s="1"/>
      <c r="O5" s="1"/>
      <c r="P5" s="1"/>
      <c r="Q5" s="1"/>
    </row>
    <row r="6" spans="1:17" customFormat="1" ht="17.399999999999999" x14ac:dyDescent="0.25">
      <c r="A6" s="1"/>
      <c r="B6" s="5" t="s">
        <v>1</v>
      </c>
      <c r="C6" s="4"/>
      <c r="D6" s="4"/>
      <c r="E6" s="1"/>
      <c r="F6" s="1"/>
      <c r="G6" s="1"/>
      <c r="H6" s="1"/>
      <c r="I6" s="1"/>
      <c r="J6" s="1"/>
      <c r="K6" s="1"/>
      <c r="L6" s="1"/>
      <c r="M6" s="1"/>
      <c r="N6" s="1"/>
      <c r="O6" s="1"/>
      <c r="P6" s="1"/>
      <c r="Q6" s="1"/>
    </row>
    <row r="7" spans="1:17" customFormat="1" ht="35.4" hidden="1" customHeight="1" x14ac:dyDescent="0.3">
      <c r="A7" s="6"/>
      <c r="B7" s="7"/>
      <c r="C7" s="4"/>
      <c r="D7" s="4"/>
      <c r="E7" s="4"/>
      <c r="F7" s="4"/>
      <c r="G7" s="4"/>
      <c r="H7" s="4"/>
      <c r="I7" s="1"/>
      <c r="J7" s="1"/>
      <c r="K7" s="1"/>
      <c r="L7" s="1"/>
      <c r="M7" s="1"/>
      <c r="N7" s="1"/>
      <c r="O7" s="1"/>
      <c r="P7" s="1"/>
      <c r="Q7" s="1"/>
    </row>
    <row r="8" spans="1:17" customFormat="1" ht="18" x14ac:dyDescent="0.35">
      <c r="A8" s="8"/>
      <c r="B8" s="171" t="s">
        <v>129</v>
      </c>
      <c r="C8" s="171"/>
      <c r="D8" s="171"/>
      <c r="E8" s="171"/>
      <c r="F8" s="171"/>
      <c r="G8" s="171"/>
      <c r="H8" s="171"/>
      <c r="I8" s="171"/>
      <c r="J8" s="171"/>
      <c r="K8" s="171"/>
      <c r="L8" s="171"/>
      <c r="M8" s="171"/>
      <c r="N8" s="171"/>
      <c r="O8" s="171"/>
      <c r="P8" s="171"/>
      <c r="Q8" s="1"/>
    </row>
    <row r="9" spans="1:17" customFormat="1" ht="15" x14ac:dyDescent="0.25">
      <c r="A9" s="1"/>
      <c r="B9" s="9"/>
      <c r="C9" s="10"/>
      <c r="D9" s="4"/>
      <c r="E9" s="11"/>
      <c r="F9" s="11"/>
      <c r="G9" s="11"/>
      <c r="H9" s="11"/>
      <c r="I9" s="1"/>
      <c r="J9" s="1"/>
      <c r="K9" s="1"/>
      <c r="L9" s="1"/>
      <c r="M9" s="1"/>
      <c r="N9" s="1"/>
      <c r="O9" s="1"/>
      <c r="P9" s="1"/>
      <c r="Q9" s="1"/>
    </row>
    <row r="10" spans="1:17" customFormat="1" ht="15" x14ac:dyDescent="0.25">
      <c r="A10" s="1"/>
      <c r="B10" s="12" t="s">
        <v>2</v>
      </c>
      <c r="C10" s="1"/>
      <c r="D10" s="13"/>
      <c r="E10" s="14" t="s">
        <v>3</v>
      </c>
      <c r="F10" s="1"/>
      <c r="G10" s="1"/>
      <c r="H10" s="1"/>
      <c r="I10" s="1"/>
      <c r="J10" s="1"/>
      <c r="K10" s="1"/>
      <c r="L10" s="1"/>
      <c r="M10" s="1"/>
      <c r="N10" s="1"/>
      <c r="O10" s="1"/>
      <c r="P10" s="1"/>
      <c r="Q10" s="1"/>
    </row>
    <row r="11" spans="1:17" customFormat="1" ht="15.6" thickBot="1" x14ac:dyDescent="0.3">
      <c r="A11" s="1"/>
      <c r="B11" s="12"/>
      <c r="C11" s="1"/>
      <c r="D11" s="15"/>
      <c r="E11" s="14" t="s">
        <v>4</v>
      </c>
      <c r="F11" s="1"/>
      <c r="G11" s="1"/>
      <c r="H11" s="1"/>
      <c r="I11" s="1"/>
      <c r="J11" s="1"/>
      <c r="K11" s="1"/>
      <c r="L11" s="1"/>
      <c r="M11" s="1"/>
      <c r="N11" s="1"/>
      <c r="O11" s="1"/>
      <c r="P11" s="1"/>
      <c r="Q11" s="1"/>
    </row>
    <row r="12" spans="1:17" customFormat="1" ht="18" thickBot="1" x14ac:dyDescent="0.25">
      <c r="A12" s="1"/>
      <c r="B12" s="172" t="s">
        <v>76</v>
      </c>
      <c r="C12" s="173"/>
      <c r="D12" s="174"/>
      <c r="E12" s="175"/>
      <c r="F12" s="175"/>
      <c r="G12" s="175"/>
      <c r="H12" s="175"/>
      <c r="I12" s="175"/>
      <c r="J12" s="175"/>
      <c r="K12" s="175"/>
      <c r="L12" s="175"/>
      <c r="M12" s="175"/>
      <c r="N12" s="176"/>
      <c r="O12" s="1"/>
      <c r="P12" s="1"/>
      <c r="Q12" s="1"/>
    </row>
    <row r="13" spans="1:17" customFormat="1" ht="18" thickBot="1" x14ac:dyDescent="0.25">
      <c r="A13" s="1"/>
      <c r="B13" s="177" t="s">
        <v>5</v>
      </c>
      <c r="C13" s="173"/>
      <c r="D13" s="175"/>
      <c r="E13" s="175"/>
      <c r="F13" s="175"/>
      <c r="G13" s="175"/>
      <c r="H13" s="175"/>
      <c r="I13" s="175"/>
      <c r="J13" s="175"/>
      <c r="K13" s="175"/>
      <c r="L13" s="175"/>
      <c r="M13" s="175"/>
      <c r="N13" s="176"/>
      <c r="O13" s="1"/>
      <c r="P13" s="1"/>
      <c r="Q13" s="1"/>
    </row>
    <row r="14" spans="1:17" ht="18" customHeight="1" x14ac:dyDescent="0.2">
      <c r="B14" s="1" t="s">
        <v>6</v>
      </c>
      <c r="D14" s="1" t="s">
        <v>78</v>
      </c>
    </row>
    <row r="15" spans="1:17" ht="18" customHeight="1" x14ac:dyDescent="0.2">
      <c r="B15" s="1" t="s">
        <v>6</v>
      </c>
      <c r="D15" s="1" t="s">
        <v>79</v>
      </c>
    </row>
    <row r="16" spans="1:17" ht="18" customHeight="1" x14ac:dyDescent="0.2">
      <c r="B16" s="1" t="s">
        <v>6</v>
      </c>
      <c r="C16" s="86"/>
      <c r="D16" s="1" t="s">
        <v>80</v>
      </c>
      <c r="E16" s="16"/>
    </row>
    <row r="17" spans="2:14" ht="16.05" customHeight="1" x14ac:dyDescent="0.3">
      <c r="B17" s="17"/>
    </row>
    <row r="18" spans="2:14" ht="16.05" customHeight="1" x14ac:dyDescent="0.2">
      <c r="B18" s="1" t="s">
        <v>81</v>
      </c>
    </row>
    <row r="19" spans="2:14" ht="28.2" customHeight="1" x14ac:dyDescent="0.2">
      <c r="B19" s="169" t="s">
        <v>82</v>
      </c>
      <c r="C19" s="169"/>
      <c r="D19" s="169"/>
      <c r="E19" s="169"/>
      <c r="F19" s="169"/>
      <c r="G19" s="169"/>
      <c r="H19" s="169"/>
      <c r="I19" s="169"/>
      <c r="J19" s="169"/>
      <c r="K19" s="169"/>
      <c r="L19" s="169"/>
      <c r="M19" s="169"/>
      <c r="N19" s="169"/>
    </row>
    <row r="20" spans="2:14" ht="15.6" x14ac:dyDescent="0.3">
      <c r="B20" s="18" t="s">
        <v>7</v>
      </c>
    </row>
    <row r="21" spans="2:14" x14ac:dyDescent="0.2">
      <c r="B21" s="1" t="s">
        <v>8</v>
      </c>
    </row>
    <row r="22" spans="2:14" x14ac:dyDescent="0.2">
      <c r="B22" s="19" t="s">
        <v>9</v>
      </c>
    </row>
    <row r="23" spans="2:14" x14ac:dyDescent="0.2">
      <c r="B23" s="19" t="s">
        <v>10</v>
      </c>
    </row>
    <row r="24" spans="2:14" x14ac:dyDescent="0.2">
      <c r="B24" s="19" t="s">
        <v>11</v>
      </c>
    </row>
    <row r="25" spans="2:14" x14ac:dyDescent="0.2">
      <c r="B25" s="19" t="s">
        <v>83</v>
      </c>
    </row>
    <row r="26" spans="2:14" x14ac:dyDescent="0.2">
      <c r="B26" s="1" t="s">
        <v>84</v>
      </c>
    </row>
    <row r="27" spans="2:14" x14ac:dyDescent="0.2">
      <c r="B27" s="1" t="s">
        <v>85</v>
      </c>
    </row>
    <row r="28" spans="2:14" x14ac:dyDescent="0.2">
      <c r="B28" s="1" t="s">
        <v>131</v>
      </c>
    </row>
    <row r="30" spans="2:14" x14ac:dyDescent="0.2">
      <c r="B30" s="1" t="s">
        <v>12</v>
      </c>
    </row>
    <row r="31" spans="2:14" x14ac:dyDescent="0.2">
      <c r="B31" s="20"/>
      <c r="C31" s="1" t="s">
        <v>13</v>
      </c>
    </row>
    <row r="32" spans="2:14" ht="15.6" x14ac:dyDescent="0.2">
      <c r="B32" s="21"/>
      <c r="C32" s="1" t="s">
        <v>14</v>
      </c>
    </row>
    <row r="33" spans="2:18" x14ac:dyDescent="0.2">
      <c r="B33" s="1" t="s">
        <v>112</v>
      </c>
    </row>
    <row r="34" spans="2:18" x14ac:dyDescent="0.2">
      <c r="B34" s="19" t="s">
        <v>132</v>
      </c>
    </row>
    <row r="35" spans="2:18" x14ac:dyDescent="0.2">
      <c r="B35" s="1" t="s">
        <v>86</v>
      </c>
    </row>
    <row r="36" spans="2:18" ht="27.6" customHeight="1" x14ac:dyDescent="0.2">
      <c r="B36" s="170" t="s">
        <v>87</v>
      </c>
      <c r="C36" s="170"/>
      <c r="D36" s="170"/>
      <c r="E36" s="170"/>
      <c r="F36" s="170"/>
      <c r="G36" s="170"/>
      <c r="H36" s="170"/>
      <c r="I36" s="170"/>
      <c r="J36" s="170"/>
      <c r="K36" s="170"/>
      <c r="L36" s="170"/>
      <c r="M36" s="170"/>
      <c r="N36" s="170"/>
      <c r="O36" s="170"/>
      <c r="P36" s="170"/>
      <c r="Q36" s="170"/>
      <c r="R36" s="170"/>
    </row>
    <row r="38" spans="2:18" ht="18" x14ac:dyDescent="0.35">
      <c r="B38" s="22" t="s">
        <v>130</v>
      </c>
    </row>
    <row r="39" spans="2:18" x14ac:dyDescent="0.2">
      <c r="B39" s="1" t="s">
        <v>111</v>
      </c>
      <c r="C39" s="23"/>
    </row>
  </sheetData>
  <sheetProtection algorithmName="SHA-512" hashValue="FkDhzqZxeW5syYP4uN0hTixTFriQHwEM/na8tgzRauIcWqzLFYRq006LSW2CpLqYRPJ97wQ9H4Y8bLuqD7ASSw==" saltValue="x61AOyqLX3a7kOHnWs6h6g==" spinCount="100000" sheet="1" objects="1" scenarios="1" formatColumns="0" formatRows="0"/>
  <mergeCells count="7">
    <mergeCell ref="B19:N19"/>
    <mergeCell ref="B36:R36"/>
    <mergeCell ref="B8:P8"/>
    <mergeCell ref="B12:C12"/>
    <mergeCell ref="D12:N12"/>
    <mergeCell ref="B13:C13"/>
    <mergeCell ref="D13:N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BFF"/>
  </sheetPr>
  <dimension ref="A1:U77"/>
  <sheetViews>
    <sheetView topLeftCell="A19" zoomScaleNormal="100" workbookViewId="0">
      <selection activeCell="K28" sqref="K28"/>
    </sheetView>
  </sheetViews>
  <sheetFormatPr baseColWidth="10" defaultColWidth="58.81640625" defaultRowHeight="13.8" x14ac:dyDescent="0.3"/>
  <cols>
    <col min="1" max="1" width="3.6328125" style="39" customWidth="1"/>
    <col min="2" max="2" width="58.81640625" style="41"/>
    <col min="3" max="6" width="17.7265625" style="41" customWidth="1"/>
    <col min="7" max="7" width="16" style="60" customWidth="1"/>
    <col min="8" max="8" width="12.54296875" style="61" customWidth="1"/>
    <col min="9" max="9" width="13.54296875" style="62" customWidth="1"/>
    <col min="10" max="10" width="25.26953125" style="27" customWidth="1"/>
    <col min="11" max="11" width="89.1796875" style="78" customWidth="1"/>
    <col min="12" max="12" width="24" style="39" customWidth="1"/>
    <col min="13" max="13" width="58.81640625" style="39"/>
    <col min="14" max="16384" width="58.81640625" style="27"/>
  </cols>
  <sheetData>
    <row r="1" spans="1:21" s="39" customFormat="1" x14ac:dyDescent="0.3">
      <c r="B1" s="67"/>
      <c r="C1" s="67"/>
      <c r="D1" s="67"/>
      <c r="E1" s="67"/>
      <c r="F1" s="67"/>
      <c r="G1" s="68"/>
      <c r="H1" s="87"/>
      <c r="I1" s="87"/>
      <c r="J1" s="88"/>
      <c r="K1" s="89"/>
      <c r="L1" s="80"/>
      <c r="M1" s="80"/>
      <c r="N1" s="80"/>
      <c r="O1" s="80"/>
      <c r="P1" s="80"/>
      <c r="Q1" s="80"/>
      <c r="R1" s="80"/>
      <c r="S1" s="80"/>
      <c r="T1" s="80"/>
      <c r="U1" s="80"/>
    </row>
    <row r="2" spans="1:21" s="91" customFormat="1" ht="22.2" x14ac:dyDescent="0.35">
      <c r="B2" s="168" t="s">
        <v>117</v>
      </c>
      <c r="C2" s="168"/>
      <c r="D2" s="92"/>
      <c r="E2" s="93"/>
      <c r="F2" s="94" t="s">
        <v>100</v>
      </c>
      <c r="G2" s="93"/>
      <c r="H2" s="93"/>
      <c r="L2" s="80">
        <v>1</v>
      </c>
    </row>
    <row r="3" spans="1:21" s="39" customFormat="1" ht="16.2" x14ac:dyDescent="0.3">
      <c r="B3" s="95" t="s">
        <v>97</v>
      </c>
      <c r="C3" s="67"/>
      <c r="D3" s="67"/>
      <c r="E3" s="67"/>
      <c r="F3" s="79"/>
      <c r="G3" s="68"/>
      <c r="H3" s="87"/>
      <c r="I3" s="87"/>
      <c r="J3" s="88"/>
      <c r="K3" s="89"/>
      <c r="L3" s="147">
        <v>2</v>
      </c>
      <c r="M3" s="80"/>
      <c r="N3" s="80"/>
      <c r="O3" s="80"/>
      <c r="P3" s="80"/>
      <c r="Q3" s="80"/>
      <c r="R3" s="80"/>
      <c r="S3" s="80"/>
      <c r="T3" s="80"/>
      <c r="U3" s="80"/>
    </row>
    <row r="4" spans="1:21" s="39" customFormat="1" ht="16.2" thickBot="1" x14ac:dyDescent="0.35">
      <c r="B4" s="67"/>
      <c r="C4" s="67"/>
      <c r="D4" s="67"/>
      <c r="E4" s="67"/>
      <c r="F4" s="79"/>
      <c r="G4" s="68"/>
      <c r="H4" s="87"/>
      <c r="I4" s="87"/>
      <c r="J4" s="88"/>
      <c r="K4" s="89"/>
      <c r="L4" s="148">
        <v>3</v>
      </c>
      <c r="M4" s="80"/>
      <c r="N4" s="80"/>
      <c r="O4" s="80"/>
      <c r="P4" s="80"/>
      <c r="Q4" s="80"/>
      <c r="R4" s="80"/>
      <c r="S4" s="80"/>
      <c r="T4" s="80"/>
      <c r="U4" s="80"/>
    </row>
    <row r="5" spans="1:21" customFormat="1" ht="46.8" customHeight="1" thickBot="1" x14ac:dyDescent="0.35">
      <c r="A5" s="1"/>
      <c r="B5" s="81" t="s">
        <v>76</v>
      </c>
      <c r="C5" s="182">
        <f>NOTICE!$D$12</f>
        <v>0</v>
      </c>
      <c r="D5" s="183"/>
      <c r="E5" s="184"/>
      <c r="F5" s="82"/>
      <c r="G5" s="172" t="s">
        <v>99</v>
      </c>
      <c r="H5" s="185"/>
      <c r="I5" s="186"/>
      <c r="J5" s="187"/>
      <c r="K5" s="188"/>
      <c r="L5" s="147">
        <v>4</v>
      </c>
      <c r="M5" s="83"/>
      <c r="N5" s="83"/>
      <c r="O5" s="83"/>
      <c r="P5" s="84"/>
      <c r="Q5" s="84"/>
      <c r="R5" s="84"/>
      <c r="S5" s="84"/>
      <c r="T5" s="84"/>
      <c r="U5" s="84"/>
    </row>
    <row r="6" spans="1:21" customFormat="1" ht="35.25" customHeight="1" thickBot="1" x14ac:dyDescent="0.35">
      <c r="A6" s="1"/>
      <c r="B6" s="85" t="s">
        <v>5</v>
      </c>
      <c r="C6" s="182">
        <f>NOTICE!$D$13</f>
        <v>0</v>
      </c>
      <c r="D6" s="183"/>
      <c r="E6" s="184"/>
      <c r="F6" s="82"/>
      <c r="G6" s="172" t="s">
        <v>77</v>
      </c>
      <c r="H6" s="185"/>
      <c r="I6" s="189"/>
      <c r="J6" s="190"/>
      <c r="K6" s="82"/>
      <c r="L6" s="148"/>
      <c r="M6" s="83"/>
      <c r="N6" s="83"/>
      <c r="O6" s="83"/>
      <c r="P6" s="84"/>
      <c r="Q6" s="84"/>
      <c r="R6" s="84"/>
      <c r="S6" s="84"/>
      <c r="T6" s="84"/>
      <c r="U6" s="84"/>
    </row>
    <row r="7" spans="1:21" s="48" customFormat="1" ht="14.4" thickBot="1" x14ac:dyDescent="0.35">
      <c r="B7" s="49"/>
      <c r="G7" s="58"/>
      <c r="H7" s="46"/>
      <c r="I7" s="47"/>
      <c r="K7" s="76"/>
      <c r="L7" s="110"/>
    </row>
    <row r="8" spans="1:21" ht="19.95" customHeight="1" x14ac:dyDescent="0.3">
      <c r="B8" s="28" t="s">
        <v>15</v>
      </c>
      <c r="C8" s="29" t="s">
        <v>16</v>
      </c>
      <c r="D8" s="29" t="s">
        <v>17</v>
      </c>
      <c r="E8" s="29" t="s">
        <v>18</v>
      </c>
      <c r="F8" s="29" t="s">
        <v>19</v>
      </c>
      <c r="G8" s="29" t="s">
        <v>20</v>
      </c>
      <c r="H8" s="43" t="s">
        <v>21</v>
      </c>
      <c r="I8" s="29" t="s">
        <v>22</v>
      </c>
      <c r="J8" s="29" t="s">
        <v>63</v>
      </c>
      <c r="K8" s="29" t="s">
        <v>23</v>
      </c>
      <c r="L8" s="80"/>
    </row>
    <row r="9" spans="1:21" ht="42" customHeight="1" x14ac:dyDescent="0.3">
      <c r="B9" s="51" t="s">
        <v>113</v>
      </c>
      <c r="C9" s="30" t="s">
        <v>66</v>
      </c>
      <c r="D9" s="30" t="s">
        <v>24</v>
      </c>
      <c r="E9" s="30" t="s">
        <v>67</v>
      </c>
      <c r="F9" s="30" t="s">
        <v>68</v>
      </c>
      <c r="G9" s="42"/>
      <c r="H9" s="64" t="str">
        <f>IF(ISBLANK(G9),"",IF(G9=1,2,IF(G9=2,1,IF(G9=3,1,0))))</f>
        <v/>
      </c>
      <c r="I9" s="35">
        <v>2</v>
      </c>
      <c r="J9" s="42"/>
      <c r="K9" s="146" t="str">
        <f>IF(G9="","",IF(G9=1,"","L’orientation des bâtiments est primordiale. Si celle-ci n’a pas été ou ne peut être optimisée lors de la construction, des éléments de ventilation devront être ajoutés pour faciliter la circulation de l’air."))</f>
        <v/>
      </c>
      <c r="L9" s="80"/>
    </row>
    <row r="10" spans="1:21" ht="42" customHeight="1" x14ac:dyDescent="0.3">
      <c r="B10" s="52" t="s">
        <v>95</v>
      </c>
      <c r="C10" s="30" t="s">
        <v>64</v>
      </c>
      <c r="D10" s="30" t="s">
        <v>65</v>
      </c>
      <c r="E10" s="31"/>
      <c r="F10" s="31"/>
      <c r="G10" s="42"/>
      <c r="H10" s="64" t="str">
        <f>IF(ISBLANK(G10),"",IF(G10=1,1,0))</f>
        <v/>
      </c>
      <c r="I10" s="35">
        <v>1</v>
      </c>
      <c r="J10" s="42"/>
      <c r="K10" s="146" t="str">
        <f>IF(G10="","",IF(G10=1,"","L’aménagement des abords, notamment par l’implantation d’un couvert végétal, permet de conserver la fraîcheur et de limiter l’accumulation de chaleur."))</f>
        <v/>
      </c>
      <c r="L10" s="80"/>
    </row>
    <row r="11" spans="1:21" ht="42" customHeight="1" x14ac:dyDescent="0.3">
      <c r="B11" s="52" t="s">
        <v>69</v>
      </c>
      <c r="C11" s="30" t="s">
        <v>25</v>
      </c>
      <c r="D11" s="30" t="s">
        <v>26</v>
      </c>
      <c r="E11" s="31"/>
      <c r="F11" s="31"/>
      <c r="G11" s="42"/>
      <c r="H11" s="64" t="str">
        <f>IF(ISBLANK(G11),"",IF(G11=1,1,0))</f>
        <v/>
      </c>
      <c r="I11" s="35">
        <v>1</v>
      </c>
      <c r="J11" s="42"/>
      <c r="K11" s="146" t="str">
        <f>IF(G11="","",IF(G11=1,"","Les obstacles situés à moins de 20 m des entrées et sorties d’air constituent un frein à l’optimisation de la circulation et du renouvellement de l’air. Il est donc fortement conseillé de les retirer."))</f>
        <v/>
      </c>
      <c r="L11" s="80"/>
    </row>
    <row r="12" spans="1:21" ht="42" customHeight="1" x14ac:dyDescent="0.3">
      <c r="B12" s="53" t="s">
        <v>124</v>
      </c>
      <c r="C12" s="30" t="s">
        <v>46</v>
      </c>
      <c r="D12" s="30" t="s">
        <v>47</v>
      </c>
      <c r="E12" s="31"/>
      <c r="F12" s="31"/>
      <c r="G12" s="42"/>
      <c r="H12" s="64" t="str">
        <f>IF(ISBLANK(G12),"",IF(G12=1,1,0))</f>
        <v/>
      </c>
      <c r="I12" s="35">
        <v>1</v>
      </c>
      <c r="J12" s="42"/>
      <c r="K12" s="146" t="str">
        <f>IF(ISBLANK(G12),"",(IF(G12=2,L12,"")))</f>
        <v/>
      </c>
      <c r="L12" s="80" t="s">
        <v>101</v>
      </c>
    </row>
    <row r="13" spans="1:21" ht="42" customHeight="1" x14ac:dyDescent="0.3">
      <c r="B13" s="52" t="s">
        <v>27</v>
      </c>
      <c r="C13" s="30" t="s">
        <v>28</v>
      </c>
      <c r="D13" s="30" t="s">
        <v>29</v>
      </c>
      <c r="E13" s="31"/>
      <c r="F13" s="31"/>
      <c r="G13" s="42"/>
      <c r="H13" s="64" t="str">
        <f>IF(ISBLANK(G13),"",IF(G13=1,1,0))</f>
        <v/>
      </c>
      <c r="I13" s="35">
        <v>1</v>
      </c>
      <c r="J13" s="42"/>
      <c r="K13" s="146" t="str">
        <f>IF(G13="","",IF(G13=1,"","Pour ses propriétés anti-condensation et son effet isolant, le fibrociment (sans amiante) est à privilégier pour le logement des animaux. Le bac acier isolé et anticondensation trouve également sa place, même avec des températures estivales plus élevées."))</f>
        <v/>
      </c>
      <c r="L13" s="80"/>
    </row>
    <row r="14" spans="1:21" ht="42" customHeight="1" x14ac:dyDescent="0.3">
      <c r="B14" s="52" t="s">
        <v>30</v>
      </c>
      <c r="C14" s="30" t="s">
        <v>70</v>
      </c>
      <c r="D14" s="30" t="s">
        <v>71</v>
      </c>
      <c r="E14" s="30" t="s">
        <v>31</v>
      </c>
      <c r="F14" s="30" t="s">
        <v>32</v>
      </c>
      <c r="G14" s="42"/>
      <c r="H14" s="64" t="str">
        <f>IF(ISBLANK(G14),"",IF(G14=1,2,IF(G14=2,1,IF(G14=3,0.5,0))))</f>
        <v/>
      </c>
      <c r="I14" s="35">
        <v>2</v>
      </c>
      <c r="J14" s="42"/>
      <c r="K14" s="146" t="str">
        <f>IF(G14="","",IF(G14=1,"","Lors des rénovations ou des constructions, l’isolation doit être optimale, notamment grâce à la mise en place de panneaux sandwich avec mousse de polyuréthane, qui offrent le coefficient thermique le plus favorable."))</f>
        <v/>
      </c>
      <c r="L14" s="80"/>
    </row>
    <row r="15" spans="1:21" ht="42" customHeight="1" x14ac:dyDescent="0.3">
      <c r="B15" s="52" t="s">
        <v>33</v>
      </c>
      <c r="C15" s="30" t="s">
        <v>34</v>
      </c>
      <c r="D15" s="30" t="s">
        <v>72</v>
      </c>
      <c r="E15" s="34" t="s">
        <v>35</v>
      </c>
      <c r="F15" s="30" t="s">
        <v>36</v>
      </c>
      <c r="G15" s="42"/>
      <c r="H15" s="64" t="str">
        <f>IF(ISBLANK(G15),"",IF(G15=1,2,IF(G15=2,1,IF(G15=3,0.5,0))))</f>
        <v/>
      </c>
      <c r="I15" s="35">
        <v>2</v>
      </c>
      <c r="J15" s="42"/>
      <c r="K15" s="146" t="str">
        <f>IF(G15="","",IF(G15=1,"","Lors des rénovations ou des constructions, l’isolation doit être optimale, notamment grâce à la mise en place de panneaux sandwich avec mousse de polyuréthane, qui offrent le coefficient thermique le plus favorable."))</f>
        <v/>
      </c>
      <c r="L15" s="80"/>
    </row>
    <row r="16" spans="1:21" ht="42" customHeight="1" x14ac:dyDescent="0.3">
      <c r="B16" s="52" t="s">
        <v>37</v>
      </c>
      <c r="C16" s="30" t="s">
        <v>73</v>
      </c>
      <c r="D16" s="30" t="s">
        <v>38</v>
      </c>
      <c r="E16" s="34" t="s">
        <v>39</v>
      </c>
      <c r="F16" s="30" t="s">
        <v>40</v>
      </c>
      <c r="G16" s="42"/>
      <c r="H16" s="64" t="str">
        <f>IF(ISBLANK(G16),"",IF(G16=1,4,IF(G16=2,3,IF(G16=3,1,0))))</f>
        <v/>
      </c>
      <c r="I16" s="35">
        <v>4</v>
      </c>
      <c r="J16" s="42"/>
      <c r="K16" s="146" t="str">
        <f>IF(G16="","",IF(G16=1,"",L16))</f>
        <v/>
      </c>
      <c r="L16" s="80" t="s">
        <v>102</v>
      </c>
    </row>
    <row r="17" spans="1:21" ht="42" customHeight="1" x14ac:dyDescent="0.3">
      <c r="B17" s="52" t="s">
        <v>127</v>
      </c>
      <c r="C17" s="30" t="s">
        <v>46</v>
      </c>
      <c r="D17" s="30" t="s">
        <v>47</v>
      </c>
      <c r="E17" s="34"/>
      <c r="F17" s="33"/>
      <c r="G17" s="63"/>
      <c r="H17" s="64" t="str">
        <f>IF(ISBLANK(G17),"",IF(G17=1,1,0))</f>
        <v/>
      </c>
      <c r="I17" s="35">
        <v>1</v>
      </c>
      <c r="J17" s="42"/>
      <c r="K17" s="146" t="str">
        <f>IF(G17="","",IF(G17=1,"","Afin de protéger les animaux et d’assurer une bonne isolation thermique, les jupes de couleur foncée doivent être isolées."))</f>
        <v/>
      </c>
      <c r="L17" s="80"/>
    </row>
    <row r="18" spans="1:21" ht="42" customHeight="1" x14ac:dyDescent="0.3">
      <c r="B18" s="52" t="s">
        <v>115</v>
      </c>
      <c r="C18" s="30" t="s">
        <v>46</v>
      </c>
      <c r="D18" s="30" t="s">
        <v>47</v>
      </c>
      <c r="E18" s="30"/>
      <c r="F18" s="30"/>
      <c r="G18" s="42"/>
      <c r="H18" s="65" t="str">
        <f>IF(ISBLANK(G18),"",IF(G18=1,1,0))</f>
        <v/>
      </c>
      <c r="I18" s="32">
        <v>1</v>
      </c>
      <c r="J18" s="42"/>
      <c r="K18" s="71" t="str">
        <f>IF(G18="","",IF(G18=1,"","Le rayonnement direct sur les ouvertures du batiment engendre une augmentation de température dans le batiment, il est nécessaire de bien veiller à les limiter dans le bâtiment (toit à large débord, obturateurs, aménagement paysagers)."))</f>
        <v/>
      </c>
    </row>
    <row r="19" spans="1:21" ht="42" customHeight="1" thickBot="1" x14ac:dyDescent="0.35">
      <c r="B19" s="167" t="s">
        <v>114</v>
      </c>
      <c r="C19" s="163"/>
      <c r="D19" s="163"/>
      <c r="E19" s="163"/>
      <c r="F19" s="163"/>
      <c r="G19" s="164"/>
      <c r="H19" s="165"/>
      <c r="I19" s="35"/>
      <c r="J19" s="164"/>
      <c r="K19" s="166"/>
    </row>
    <row r="20" spans="1:21" s="36" customFormat="1" ht="18" customHeight="1" thickBot="1" x14ac:dyDescent="0.35">
      <c r="A20" s="39"/>
      <c r="B20" s="55"/>
      <c r="C20" s="55"/>
      <c r="D20" s="55"/>
      <c r="E20" s="55"/>
      <c r="F20" s="55"/>
      <c r="G20" s="56" t="s">
        <v>21</v>
      </c>
      <c r="H20" s="96">
        <f>IF(COUNTA(G9:G18)=0,0,SUM(H9:H18)+IF(AND(ISBLANK(G17),COUNTBLANK(G9:G18)=1), 1, 0))</f>
        <v>0</v>
      </c>
      <c r="I20" s="56">
        <f>SUM(I9:I18)</f>
        <v>16</v>
      </c>
      <c r="J20" s="55"/>
      <c r="K20" s="75"/>
      <c r="L20" s="39"/>
      <c r="M20" s="39"/>
    </row>
    <row r="21" spans="1:21" s="48" customFormat="1" ht="14.4" thickBot="1" x14ac:dyDescent="0.35">
      <c r="G21" s="59"/>
      <c r="H21" s="46"/>
      <c r="I21" s="40"/>
      <c r="J21" s="50"/>
      <c r="K21" s="76"/>
    </row>
    <row r="22" spans="1:21" s="37" customFormat="1" ht="19.95" customHeight="1" x14ac:dyDescent="0.2">
      <c r="B22" s="28" t="s">
        <v>41</v>
      </c>
      <c r="C22" s="29" t="s">
        <v>16</v>
      </c>
      <c r="D22" s="29" t="s">
        <v>17</v>
      </c>
      <c r="E22" s="29" t="s">
        <v>18</v>
      </c>
      <c r="F22" s="29" t="s">
        <v>19</v>
      </c>
      <c r="G22" s="29" t="s">
        <v>20</v>
      </c>
      <c r="H22" s="43" t="s">
        <v>21</v>
      </c>
      <c r="I22" s="29" t="s">
        <v>22</v>
      </c>
      <c r="J22" s="29"/>
      <c r="K22" s="74"/>
    </row>
    <row r="23" spans="1:21" s="38" customFormat="1" ht="42" customHeight="1" x14ac:dyDescent="0.3">
      <c r="A23" s="37"/>
      <c r="B23" s="52" t="s">
        <v>42</v>
      </c>
      <c r="C23" s="30" t="s">
        <v>88</v>
      </c>
      <c r="D23" s="30" t="s">
        <v>89</v>
      </c>
      <c r="E23" s="30" t="s">
        <v>74</v>
      </c>
      <c r="F23" s="30" t="s">
        <v>75</v>
      </c>
      <c r="G23" s="42"/>
      <c r="H23" s="64" t="str">
        <f>IF(ISBLANK(G23),"",IF(G23=1,8,IF(G23=2,7,IF(G23=3,4,0))))</f>
        <v/>
      </c>
      <c r="I23" s="32">
        <v>8</v>
      </c>
      <c r="J23" s="42"/>
      <c r="K23" s="146" t="str">
        <f>IF(OR(G23=3,G23=4),L23,"")</f>
        <v/>
      </c>
      <c r="L23" s="80" t="s">
        <v>103</v>
      </c>
      <c r="M23" s="37"/>
    </row>
    <row r="24" spans="1:21" s="38" customFormat="1" ht="42" customHeight="1" thickBot="1" x14ac:dyDescent="0.35">
      <c r="A24" s="37"/>
      <c r="B24" s="52" t="s">
        <v>122</v>
      </c>
      <c r="C24" s="30" t="s">
        <v>26</v>
      </c>
      <c r="D24" s="30" t="s">
        <v>25</v>
      </c>
      <c r="E24" s="30"/>
      <c r="F24" s="30"/>
      <c r="G24" s="42"/>
      <c r="H24" s="64" t="str">
        <f>IF(ISBLANK(G24),"",IF(G24=1,1,0))</f>
        <v/>
      </c>
      <c r="I24" s="32">
        <v>1</v>
      </c>
      <c r="J24" s="42"/>
      <c r="K24" s="71" t="str">
        <f>IF(G24&gt;1,L24,"")</f>
        <v/>
      </c>
      <c r="L24" s="80" t="s">
        <v>104</v>
      </c>
      <c r="M24" s="37"/>
    </row>
    <row r="25" spans="1:21" s="39" customFormat="1" ht="18" customHeight="1" thickBot="1" x14ac:dyDescent="0.35">
      <c r="B25" s="55"/>
      <c r="C25" s="55"/>
      <c r="D25" s="55"/>
      <c r="E25" s="55"/>
      <c r="F25" s="55"/>
      <c r="G25" s="56" t="s">
        <v>21</v>
      </c>
      <c r="H25" s="66">
        <f>SUM(H23:H24)</f>
        <v>0</v>
      </c>
      <c r="I25" s="56">
        <f>SUM(I23:I24)</f>
        <v>9</v>
      </c>
      <c r="J25" s="55"/>
      <c r="K25" s="75"/>
    </row>
    <row r="26" spans="1:21" s="48" customFormat="1" ht="14.4" thickBot="1" x14ac:dyDescent="0.35">
      <c r="G26" s="58"/>
      <c r="H26" s="46"/>
      <c r="I26" s="47"/>
      <c r="K26" s="76"/>
    </row>
    <row r="27" spans="1:21" s="37" customFormat="1" ht="19.95" customHeight="1" x14ac:dyDescent="0.2">
      <c r="B27" s="28" t="s">
        <v>43</v>
      </c>
      <c r="C27" s="29" t="s">
        <v>16</v>
      </c>
      <c r="D27" s="29" t="s">
        <v>17</v>
      </c>
      <c r="E27" s="29"/>
      <c r="F27" s="29"/>
      <c r="G27" s="29" t="s">
        <v>20</v>
      </c>
      <c r="H27" s="43" t="s">
        <v>21</v>
      </c>
      <c r="I27" s="29" t="s">
        <v>22</v>
      </c>
      <c r="J27" s="29"/>
      <c r="K27" s="74"/>
    </row>
    <row r="28" spans="1:21" s="38" customFormat="1" ht="42" customHeight="1" x14ac:dyDescent="0.2">
      <c r="A28" s="37"/>
      <c r="B28" s="53" t="s">
        <v>118</v>
      </c>
      <c r="C28" s="30" t="s">
        <v>64</v>
      </c>
      <c r="D28" s="30" t="s">
        <v>65</v>
      </c>
      <c r="E28" s="34"/>
      <c r="F28" s="34"/>
      <c r="G28" s="42"/>
      <c r="H28" s="97" t="str">
        <f>IF(ISBLANK(G28),"",IF(G28=1,2,0))</f>
        <v/>
      </c>
      <c r="I28" s="98">
        <v>2</v>
      </c>
      <c r="J28" s="99"/>
      <c r="K28" s="54" t="str">
        <f>IF(G28="","",IF(G28=1,"","Les installations de gestion de l’ambiance doivent être entretenues annuellement afin de garantir un fonctionnement optimal."))</f>
        <v/>
      </c>
      <c r="L28" s="100"/>
      <c r="M28" s="100"/>
      <c r="N28" s="100"/>
      <c r="O28" s="100"/>
      <c r="P28" s="100"/>
      <c r="Q28" s="100"/>
      <c r="R28" s="100"/>
      <c r="S28" s="100"/>
      <c r="T28" s="100"/>
      <c r="U28" s="100"/>
    </row>
    <row r="29" spans="1:21" s="38" customFormat="1" ht="42" customHeight="1" x14ac:dyDescent="0.2">
      <c r="A29" s="37"/>
      <c r="B29" s="57" t="s">
        <v>44</v>
      </c>
      <c r="C29" s="30" t="s">
        <v>64</v>
      </c>
      <c r="D29" s="30" t="s">
        <v>65</v>
      </c>
      <c r="E29" s="34"/>
      <c r="F29" s="34"/>
      <c r="G29" s="42"/>
      <c r="H29" s="97" t="str">
        <f>IF(ISBLANK(G29),"",IF(G29=1,2,0))</f>
        <v/>
      </c>
      <c r="I29" s="98">
        <v>2</v>
      </c>
      <c r="J29" s="99"/>
      <c r="K29" s="54" t="str">
        <f>IF(G29="","",IF(G29=1,"","Toutes les installations doivent être nettoyées et vérifiées en fin de bande (turbines, courroies, groupe électrogène…), afin de permettre leur réparation/changement avant l’entrée de nouveaux animaux. "))</f>
        <v/>
      </c>
      <c r="L29" s="100"/>
      <c r="M29" s="100"/>
      <c r="N29" s="100"/>
      <c r="O29" s="100"/>
      <c r="P29" s="100"/>
      <c r="Q29" s="100"/>
      <c r="R29" s="100"/>
      <c r="S29" s="100"/>
      <c r="T29" s="100"/>
      <c r="U29" s="100"/>
    </row>
    <row r="30" spans="1:21" s="38" customFormat="1" ht="42" customHeight="1" x14ac:dyDescent="0.2">
      <c r="A30" s="37"/>
      <c r="B30" s="57" t="s">
        <v>45</v>
      </c>
      <c r="C30" s="30" t="s">
        <v>46</v>
      </c>
      <c r="D30" s="30" t="s">
        <v>47</v>
      </c>
      <c r="E30" s="34"/>
      <c r="F30" s="34"/>
      <c r="G30" s="63"/>
      <c r="H30" s="97" t="str">
        <f>IF(ISBLANK(G30),"",IF(G30=1,1,0))</f>
        <v/>
      </c>
      <c r="I30" s="98">
        <v>1</v>
      </c>
      <c r="J30" s="99"/>
      <c r="K30" s="54" t="str">
        <f>IF(G30="","",IF(G30=1,"","L’installation électrique doit être conforme à la norme NF C 15-100, relative aux locaux humides présentant des risques d’incendie. Chaque groupe de ventilation doit être protégé par au moins un disjoncteur différentiel."))</f>
        <v/>
      </c>
      <c r="L30" s="100"/>
      <c r="M30" s="100"/>
      <c r="N30" s="100"/>
      <c r="O30" s="100"/>
      <c r="P30" s="100"/>
      <c r="Q30" s="100"/>
      <c r="R30" s="100"/>
      <c r="S30" s="100"/>
      <c r="T30" s="100"/>
      <c r="U30" s="100"/>
    </row>
    <row r="31" spans="1:21" s="38" customFormat="1" ht="42" customHeight="1" thickBot="1" x14ac:dyDescent="0.25">
      <c r="A31" s="37"/>
      <c r="B31" s="57" t="s">
        <v>48</v>
      </c>
      <c r="C31" s="30" t="s">
        <v>26</v>
      </c>
      <c r="D31" s="30" t="s">
        <v>47</v>
      </c>
      <c r="E31" s="34"/>
      <c r="F31" s="34"/>
      <c r="G31" s="42"/>
      <c r="H31" s="97" t="str">
        <f>IF(ISBLANK(G31),"",IF(G31=1,1,0))</f>
        <v/>
      </c>
      <c r="I31" s="98">
        <v>1</v>
      </c>
      <c r="J31" s="99"/>
      <c r="K31" s="54"/>
      <c r="L31" s="100"/>
      <c r="M31" s="100"/>
      <c r="N31" s="100"/>
      <c r="O31" s="100"/>
      <c r="P31" s="100"/>
      <c r="Q31" s="100"/>
      <c r="R31" s="100"/>
      <c r="S31" s="100"/>
      <c r="T31" s="100"/>
      <c r="U31" s="100"/>
    </row>
    <row r="32" spans="1:21" s="37" customFormat="1" ht="18" customHeight="1" thickBot="1" x14ac:dyDescent="0.25">
      <c r="B32" s="55"/>
      <c r="C32" s="56"/>
      <c r="D32" s="56"/>
      <c r="E32" s="56"/>
      <c r="F32" s="56"/>
      <c r="G32" s="56" t="s">
        <v>21</v>
      </c>
      <c r="H32" s="96">
        <f>IF(COUNTA(G28:G31)=0,0,SUM(H28:H31)+IF(AND(ISBLANK(G30),COUNTBLANK(G28:G31)=1), 1, 0))</f>
        <v>0</v>
      </c>
      <c r="I32" s="56">
        <f>SUM(I28:I31)</f>
        <v>6</v>
      </c>
      <c r="J32" s="56"/>
      <c r="K32" s="75"/>
    </row>
    <row r="33" spans="1:21" s="44" customFormat="1" ht="14.4" thickBot="1" x14ac:dyDescent="0.25">
      <c r="G33" s="47"/>
      <c r="H33" s="46"/>
      <c r="I33" s="47"/>
      <c r="J33" s="45"/>
      <c r="K33" s="76"/>
    </row>
    <row r="34" spans="1:21" s="37" customFormat="1" ht="19.95" customHeight="1" x14ac:dyDescent="0.2">
      <c r="B34" s="28" t="s">
        <v>49</v>
      </c>
      <c r="C34" s="29"/>
      <c r="D34" s="29"/>
      <c r="E34" s="29"/>
      <c r="F34" s="29"/>
      <c r="G34" s="29" t="s">
        <v>20</v>
      </c>
      <c r="H34" s="43" t="s">
        <v>21</v>
      </c>
      <c r="I34" s="29" t="s">
        <v>22</v>
      </c>
      <c r="J34" s="29"/>
      <c r="K34" s="74"/>
    </row>
    <row r="35" spans="1:21" s="38" customFormat="1" ht="42" customHeight="1" x14ac:dyDescent="0.2">
      <c r="A35" s="37"/>
      <c r="B35" s="57" t="s">
        <v>119</v>
      </c>
      <c r="C35" s="30" t="s">
        <v>64</v>
      </c>
      <c r="D35" s="30" t="s">
        <v>65</v>
      </c>
      <c r="E35" s="34"/>
      <c r="F35" s="34"/>
      <c r="G35" s="42"/>
      <c r="H35" s="97" t="str">
        <f>IF(ISBLANK(G35),"",IF(G35=1,2,0))</f>
        <v/>
      </c>
      <c r="I35" s="98">
        <v>2</v>
      </c>
      <c r="J35" s="99"/>
      <c r="K35" s="54" t="str">
        <f>IF(G35=2,"Il est recommandé d’entretenir et de vérifier régulièrement le système électrique de secours (génératrice ou groupe électrogène) afin de garantir la ventilation des animaux en cas de coupure de courant liée aux aléas climatiques.","")</f>
        <v/>
      </c>
      <c r="L35" s="100"/>
      <c r="M35" s="100"/>
      <c r="N35" s="100"/>
      <c r="O35" s="100"/>
      <c r="P35" s="100"/>
      <c r="Q35" s="100"/>
      <c r="R35" s="100"/>
      <c r="S35" s="100"/>
      <c r="T35" s="100"/>
      <c r="U35" s="100"/>
    </row>
    <row r="36" spans="1:21" s="38" customFormat="1" ht="42" customHeight="1" x14ac:dyDescent="0.2">
      <c r="A36" s="37"/>
      <c r="B36" s="57" t="s">
        <v>126</v>
      </c>
      <c r="C36" s="30" t="s">
        <v>64</v>
      </c>
      <c r="D36" s="30" t="s">
        <v>65</v>
      </c>
      <c r="E36" s="34"/>
      <c r="F36" s="34"/>
      <c r="G36" s="42"/>
      <c r="H36" s="97" t="str">
        <f>IF(ISBLANK(G36),"",IF(G36=1,2,0))</f>
        <v/>
      </c>
      <c r="I36" s="98">
        <v>2</v>
      </c>
      <c r="J36" s="99"/>
      <c r="K36" s="54" t="str">
        <f>IF(G36=2,L36,"")</f>
        <v/>
      </c>
      <c r="L36" s="100" t="s">
        <v>105</v>
      </c>
      <c r="M36" s="100"/>
      <c r="N36" s="100"/>
      <c r="O36" s="100"/>
      <c r="P36" s="100"/>
      <c r="Q36" s="100"/>
      <c r="R36" s="100"/>
      <c r="S36" s="100"/>
      <c r="T36" s="100"/>
      <c r="U36" s="100"/>
    </row>
    <row r="37" spans="1:21" s="38" customFormat="1" ht="42" customHeight="1" x14ac:dyDescent="0.2">
      <c r="A37" s="37"/>
      <c r="B37" s="57" t="s">
        <v>90</v>
      </c>
      <c r="C37" s="30" t="s">
        <v>64</v>
      </c>
      <c r="D37" s="30" t="s">
        <v>65</v>
      </c>
      <c r="E37" s="34"/>
      <c r="F37" s="34"/>
      <c r="G37" s="42"/>
      <c r="H37" s="97" t="str">
        <f>IF(ISBLANK(G37),"",IF(G37=1,2,0))</f>
        <v/>
      </c>
      <c r="I37" s="98">
        <v>2</v>
      </c>
      <c r="J37" s="99"/>
      <c r="K37" s="54" t="str">
        <f>IF(G37=2,L37,"")</f>
        <v/>
      </c>
      <c r="L37" s="100" t="s">
        <v>106</v>
      </c>
      <c r="M37" s="100"/>
      <c r="N37" s="100"/>
      <c r="O37" s="100"/>
      <c r="P37" s="100"/>
      <c r="Q37" s="100"/>
      <c r="R37" s="100"/>
      <c r="S37" s="100"/>
      <c r="T37" s="100"/>
      <c r="U37" s="100"/>
    </row>
    <row r="38" spans="1:21" s="38" customFormat="1" ht="42" customHeight="1" thickBot="1" x14ac:dyDescent="0.25">
      <c r="A38" s="37"/>
      <c r="B38" s="73" t="s">
        <v>120</v>
      </c>
      <c r="C38" s="30" t="s">
        <v>46</v>
      </c>
      <c r="D38" s="30" t="s">
        <v>47</v>
      </c>
      <c r="E38" s="31"/>
      <c r="F38" s="31"/>
      <c r="G38" s="42"/>
      <c r="H38" s="65" t="str">
        <f>IF(ISBLANK(G38),"",IF(G38=1,2,0))</f>
        <v/>
      </c>
      <c r="I38" s="32">
        <v>2</v>
      </c>
      <c r="J38" s="42"/>
      <c r="K38" s="72" t="str">
        <f>IF(H38=0,L38,"")</f>
        <v/>
      </c>
      <c r="L38" s="101" t="s">
        <v>107</v>
      </c>
      <c r="M38" s="37"/>
    </row>
    <row r="39" spans="1:21" s="37" customFormat="1" ht="18" customHeight="1" thickBot="1" x14ac:dyDescent="0.25">
      <c r="B39" s="55"/>
      <c r="C39" s="56"/>
      <c r="D39" s="56"/>
      <c r="E39" s="56"/>
      <c r="F39" s="56"/>
      <c r="G39" s="56" t="s">
        <v>21</v>
      </c>
      <c r="H39" s="66">
        <f>SUM(H35:H38)</f>
        <v>0</v>
      </c>
      <c r="I39" s="56">
        <f>SUM(I35:I38)</f>
        <v>8</v>
      </c>
      <c r="J39" s="56"/>
      <c r="K39" s="75"/>
    </row>
    <row r="40" spans="1:21" ht="19.2" customHeight="1" thickBot="1" x14ac:dyDescent="0.35">
      <c r="B40" s="39"/>
      <c r="C40" s="39"/>
      <c r="D40" s="39"/>
      <c r="E40" s="39"/>
      <c r="F40" s="180" t="s">
        <v>50</v>
      </c>
      <c r="G40" s="181"/>
      <c r="H40" s="113">
        <f>H20+H25+H32+H39</f>
        <v>0</v>
      </c>
      <c r="I40" s="56">
        <f>I20+I25+I32+I39</f>
        <v>39</v>
      </c>
      <c r="J40" s="40"/>
      <c r="K40" s="77"/>
    </row>
    <row r="41" spans="1:21" ht="18" x14ac:dyDescent="0.35">
      <c r="B41" s="102"/>
      <c r="C41" s="178" t="s">
        <v>51</v>
      </c>
      <c r="D41" s="179"/>
      <c r="E41" s="108"/>
      <c r="F41" s="109"/>
      <c r="G41" s="108"/>
      <c r="H41" s="46"/>
      <c r="I41" s="46"/>
      <c r="J41" s="110"/>
      <c r="K41" s="111"/>
      <c r="L41" s="110"/>
    </row>
    <row r="42" spans="1:21" ht="18" x14ac:dyDescent="0.35">
      <c r="B42" s="102" t="s">
        <v>55</v>
      </c>
      <c r="C42" s="107" t="str">
        <f>$H43</f>
        <v/>
      </c>
      <c r="D42" s="103" t="s">
        <v>91</v>
      </c>
      <c r="E42" s="106" t="str">
        <f>IF(C42&gt;7,"CORRECT",IF(AND(C42&gt;4,C42&lt;=7),"MOYEN",IF(AND(C42&gt;=0,C42&lt;=4),"INSUFFISANT")))</f>
        <v>CORRECT</v>
      </c>
      <c r="F42" s="109"/>
      <c r="G42" s="108"/>
      <c r="H42" s="108" t="s">
        <v>51</v>
      </c>
      <c r="I42" s="108" t="s">
        <v>52</v>
      </c>
      <c r="J42" s="108" t="s">
        <v>53</v>
      </c>
      <c r="K42" s="108" t="s">
        <v>54</v>
      </c>
      <c r="L42" s="110"/>
    </row>
    <row r="43" spans="1:21" ht="18" x14ac:dyDescent="0.35">
      <c r="B43" s="102" t="s">
        <v>56</v>
      </c>
      <c r="C43" s="107" t="str">
        <f t="shared" ref="C43:C45" si="0">$H44</f>
        <v/>
      </c>
      <c r="D43" s="103" t="s">
        <v>91</v>
      </c>
      <c r="E43" s="106" t="str">
        <f>IF(C43&gt;7,"CORRECT",IF(AND(C43&gt;4,C43&lt;=7),"MOYEN",IF(AND(C43&gt;=0,C43&lt;=4),"INSUFFISANT")))</f>
        <v>CORRECT</v>
      </c>
      <c r="F43" s="109"/>
      <c r="G43" s="106" t="s">
        <v>55</v>
      </c>
      <c r="H43" s="112" t="str">
        <f>IF(G18="","",H20*10/I20)</f>
        <v/>
      </c>
      <c r="I43" s="106">
        <v>10</v>
      </c>
      <c r="J43" s="106">
        <v>7</v>
      </c>
      <c r="K43" s="106">
        <v>4</v>
      </c>
      <c r="L43" s="110"/>
    </row>
    <row r="44" spans="1:21" ht="18" x14ac:dyDescent="0.35">
      <c r="B44" s="102" t="s">
        <v>57</v>
      </c>
      <c r="C44" s="107" t="str">
        <f t="shared" si="0"/>
        <v/>
      </c>
      <c r="D44" s="104" t="s">
        <v>91</v>
      </c>
      <c r="E44" s="106" t="str">
        <f t="shared" ref="E44:E45" si="1">IF(C44&gt;7,"CORRECT",IF(AND(C44&gt;4,C44&lt;=7),"MOYEN",IF(AND(C44&gt;=0,C44&lt;=4),"INSUFFISANT")))</f>
        <v>CORRECT</v>
      </c>
      <c r="F44" s="109"/>
      <c r="G44" s="106" t="s">
        <v>56</v>
      </c>
      <c r="H44" s="112" t="str">
        <f>IF(G24="","",H25*10/I25)</f>
        <v/>
      </c>
      <c r="I44" s="106">
        <v>10</v>
      </c>
      <c r="J44" s="106">
        <v>7</v>
      </c>
      <c r="K44" s="106">
        <v>4</v>
      </c>
      <c r="L44" s="110"/>
    </row>
    <row r="45" spans="1:21" ht="18" x14ac:dyDescent="0.35">
      <c r="B45" s="102" t="s">
        <v>58</v>
      </c>
      <c r="C45" s="107" t="str">
        <f t="shared" si="0"/>
        <v/>
      </c>
      <c r="D45" s="105" t="s">
        <v>91</v>
      </c>
      <c r="E45" s="106" t="str">
        <f t="shared" si="1"/>
        <v>CORRECT</v>
      </c>
      <c r="F45" s="109"/>
      <c r="G45" s="106" t="s">
        <v>57</v>
      </c>
      <c r="H45" s="112" t="str">
        <f>IF(G31="","",H32*10/I32)</f>
        <v/>
      </c>
      <c r="I45" s="106">
        <v>10</v>
      </c>
      <c r="J45" s="106">
        <v>7</v>
      </c>
      <c r="K45" s="106">
        <v>4</v>
      </c>
      <c r="L45" s="110"/>
    </row>
    <row r="46" spans="1:21" x14ac:dyDescent="0.3">
      <c r="B46" s="67"/>
      <c r="C46" s="67"/>
      <c r="D46" s="67"/>
      <c r="E46" s="109"/>
      <c r="F46" s="109"/>
      <c r="G46" s="106" t="s">
        <v>58</v>
      </c>
      <c r="H46" s="112" t="str">
        <f>IF(G38="","",H39*10/I39)</f>
        <v/>
      </c>
      <c r="I46" s="106">
        <v>10</v>
      </c>
      <c r="J46" s="106">
        <v>7</v>
      </c>
      <c r="K46" s="106">
        <v>4</v>
      </c>
      <c r="L46" s="110"/>
    </row>
    <row r="47" spans="1:21" x14ac:dyDescent="0.3">
      <c r="B47" s="67"/>
      <c r="C47" s="67"/>
      <c r="D47" s="67"/>
      <c r="E47" s="109"/>
      <c r="F47" s="109"/>
      <c r="G47" s="108"/>
      <c r="H47" s="46"/>
      <c r="I47" s="46"/>
      <c r="J47" s="110"/>
      <c r="K47" s="111"/>
      <c r="L47" s="110"/>
    </row>
    <row r="48" spans="1:21" x14ac:dyDescent="0.3">
      <c r="B48" s="67"/>
      <c r="C48" s="67"/>
      <c r="D48" s="67"/>
      <c r="E48" s="67"/>
      <c r="F48" s="67"/>
      <c r="G48" s="68"/>
      <c r="H48" s="69"/>
      <c r="I48" s="70"/>
      <c r="J48" s="39"/>
      <c r="K48" s="77"/>
    </row>
    <row r="49" spans="2:11" x14ac:dyDescent="0.3">
      <c r="B49" s="67"/>
      <c r="C49" s="67"/>
      <c r="D49" s="67"/>
      <c r="E49" s="67"/>
      <c r="F49" s="67"/>
      <c r="G49" s="68"/>
      <c r="H49" s="69"/>
      <c r="I49" s="70"/>
      <c r="J49" s="39"/>
      <c r="K49" s="77"/>
    </row>
    <row r="50" spans="2:11" x14ac:dyDescent="0.3">
      <c r="B50" s="67"/>
      <c r="C50" s="67"/>
      <c r="D50" s="67"/>
      <c r="E50" s="67"/>
      <c r="F50" s="67"/>
      <c r="G50" s="68"/>
      <c r="H50" s="69"/>
      <c r="I50" s="70"/>
      <c r="J50" s="39"/>
      <c r="K50" s="77"/>
    </row>
    <row r="51" spans="2:11" x14ac:dyDescent="0.3">
      <c r="B51" s="67"/>
      <c r="C51" s="67"/>
      <c r="D51" s="67"/>
      <c r="E51" s="67"/>
      <c r="F51" s="67"/>
      <c r="G51" s="68"/>
      <c r="H51" s="69"/>
      <c r="I51" s="70"/>
      <c r="J51" s="39"/>
      <c r="K51" s="77"/>
    </row>
    <row r="52" spans="2:11" x14ac:dyDescent="0.3">
      <c r="B52" s="67"/>
      <c r="C52" s="67"/>
      <c r="D52" s="67"/>
      <c r="E52" s="67"/>
      <c r="F52" s="67"/>
      <c r="G52" s="68"/>
      <c r="H52" s="69"/>
      <c r="I52" s="70"/>
      <c r="J52" s="39"/>
      <c r="K52" s="77"/>
    </row>
    <row r="53" spans="2:11" x14ac:dyDescent="0.3">
      <c r="B53" s="67"/>
      <c r="C53" s="67"/>
      <c r="D53" s="67"/>
      <c r="E53" s="67"/>
      <c r="F53" s="67"/>
      <c r="G53" s="68"/>
      <c r="H53" s="69"/>
      <c r="I53" s="70"/>
      <c r="J53" s="39"/>
      <c r="K53" s="77"/>
    </row>
    <row r="54" spans="2:11" x14ac:dyDescent="0.3">
      <c r="B54" s="67"/>
      <c r="C54" s="67"/>
      <c r="D54" s="67"/>
      <c r="E54" s="67"/>
      <c r="F54" s="67"/>
      <c r="G54" s="68"/>
      <c r="H54" s="69"/>
      <c r="I54" s="70"/>
      <c r="J54" s="39"/>
      <c r="K54" s="77"/>
    </row>
    <row r="55" spans="2:11" x14ac:dyDescent="0.3">
      <c r="B55" s="67"/>
      <c r="C55" s="67"/>
      <c r="D55" s="67"/>
      <c r="E55" s="67"/>
      <c r="F55" s="67"/>
      <c r="G55" s="68"/>
      <c r="H55" s="69"/>
      <c r="I55" s="70"/>
      <c r="J55" s="39"/>
      <c r="K55" s="77"/>
    </row>
    <row r="56" spans="2:11" x14ac:dyDescent="0.3">
      <c r="B56" s="67"/>
      <c r="C56" s="67"/>
      <c r="D56" s="67"/>
      <c r="E56" s="67"/>
      <c r="F56" s="67"/>
      <c r="G56" s="68"/>
      <c r="H56" s="69"/>
      <c r="I56" s="70"/>
      <c r="J56" s="39"/>
      <c r="K56" s="77"/>
    </row>
    <row r="57" spans="2:11" x14ac:dyDescent="0.3">
      <c r="B57" s="67"/>
      <c r="C57" s="67"/>
      <c r="D57" s="67"/>
      <c r="E57" s="67"/>
      <c r="F57" s="67"/>
      <c r="G57" s="68"/>
      <c r="H57" s="69"/>
      <c r="I57" s="70"/>
      <c r="J57" s="39"/>
      <c r="K57" s="77"/>
    </row>
    <row r="58" spans="2:11" x14ac:dyDescent="0.3">
      <c r="B58" s="67"/>
      <c r="C58" s="67"/>
      <c r="D58" s="67"/>
      <c r="E58" s="67"/>
      <c r="F58" s="67"/>
      <c r="G58" s="68"/>
      <c r="H58" s="69"/>
      <c r="I58" s="70"/>
      <c r="J58" s="39"/>
      <c r="K58" s="77"/>
    </row>
    <row r="59" spans="2:11" x14ac:dyDescent="0.3">
      <c r="B59" s="67"/>
      <c r="C59" s="67"/>
      <c r="D59" s="67"/>
      <c r="E59" s="67"/>
      <c r="F59" s="67"/>
      <c r="G59" s="68"/>
      <c r="H59" s="69"/>
      <c r="I59" s="70"/>
      <c r="J59" s="39"/>
      <c r="K59" s="77"/>
    </row>
    <row r="60" spans="2:11" x14ac:dyDescent="0.3">
      <c r="B60" s="67"/>
      <c r="C60" s="67"/>
      <c r="D60" s="67"/>
      <c r="E60" s="67"/>
      <c r="F60" s="67"/>
      <c r="G60" s="68"/>
      <c r="H60" s="69"/>
      <c r="I60" s="70"/>
      <c r="J60" s="39"/>
      <c r="K60" s="77"/>
    </row>
    <row r="61" spans="2:11" x14ac:dyDescent="0.3">
      <c r="B61" s="67"/>
      <c r="C61" s="67"/>
      <c r="D61" s="67"/>
      <c r="E61" s="67"/>
      <c r="F61" s="67"/>
      <c r="G61" s="68"/>
      <c r="H61" s="69"/>
      <c r="I61" s="70"/>
      <c r="J61" s="39"/>
      <c r="K61" s="77"/>
    </row>
    <row r="62" spans="2:11" x14ac:dyDescent="0.3">
      <c r="B62" s="67"/>
      <c r="C62" s="67"/>
      <c r="D62" s="67"/>
      <c r="E62" s="67"/>
      <c r="F62" s="67"/>
      <c r="G62" s="68"/>
      <c r="H62" s="69"/>
      <c r="I62" s="70"/>
      <c r="J62" s="39"/>
      <c r="K62" s="77"/>
    </row>
    <row r="63" spans="2:11" x14ac:dyDescent="0.3">
      <c r="B63" s="67"/>
      <c r="C63" s="67"/>
      <c r="D63" s="67"/>
      <c r="E63" s="67"/>
      <c r="F63" s="67"/>
      <c r="G63" s="68"/>
      <c r="H63" s="69"/>
      <c r="I63" s="70"/>
      <c r="J63" s="39"/>
      <c r="K63" s="77"/>
    </row>
    <row r="64" spans="2:11" x14ac:dyDescent="0.3">
      <c r="B64" s="67"/>
      <c r="C64" s="67"/>
      <c r="D64" s="67"/>
      <c r="E64" s="67"/>
      <c r="F64" s="67"/>
      <c r="G64" s="68"/>
      <c r="H64" s="69"/>
      <c r="I64" s="70"/>
      <c r="J64" s="39"/>
      <c r="K64" s="77"/>
    </row>
    <row r="65" spans="2:11" x14ac:dyDescent="0.3">
      <c r="B65" s="67"/>
      <c r="C65" s="67"/>
      <c r="D65" s="67"/>
      <c r="E65" s="67"/>
      <c r="F65" s="67"/>
      <c r="G65" s="68"/>
      <c r="H65" s="69"/>
      <c r="I65" s="70"/>
      <c r="J65" s="39"/>
      <c r="K65" s="77"/>
    </row>
    <row r="66" spans="2:11" x14ac:dyDescent="0.3">
      <c r="B66" s="67"/>
      <c r="C66" s="67"/>
      <c r="D66" s="67"/>
      <c r="E66" s="67"/>
      <c r="F66" s="67"/>
      <c r="G66" s="68"/>
      <c r="H66" s="69"/>
      <c r="I66" s="70"/>
      <c r="J66" s="39"/>
      <c r="K66" s="77"/>
    </row>
    <row r="67" spans="2:11" x14ac:dyDescent="0.3">
      <c r="B67" s="67"/>
      <c r="C67" s="67"/>
      <c r="D67" s="67"/>
      <c r="E67" s="67"/>
      <c r="F67" s="67"/>
      <c r="G67" s="68"/>
      <c r="H67" s="69"/>
      <c r="I67" s="70"/>
      <c r="J67" s="39"/>
      <c r="K67" s="77"/>
    </row>
    <row r="68" spans="2:11" x14ac:dyDescent="0.3">
      <c r="B68" s="67"/>
      <c r="C68" s="67"/>
      <c r="D68" s="67"/>
      <c r="E68" s="67"/>
      <c r="F68" s="67"/>
      <c r="G68" s="68"/>
      <c r="H68" s="69"/>
      <c r="I68" s="70"/>
      <c r="J68" s="39"/>
      <c r="K68" s="77"/>
    </row>
    <row r="69" spans="2:11" x14ac:dyDescent="0.3">
      <c r="B69" s="67"/>
      <c r="C69" s="67"/>
      <c r="D69" s="67"/>
      <c r="E69" s="67"/>
      <c r="F69" s="67"/>
      <c r="G69" s="68"/>
      <c r="H69" s="69"/>
      <c r="I69" s="70"/>
      <c r="J69" s="39"/>
      <c r="K69" s="77"/>
    </row>
    <row r="70" spans="2:11" x14ac:dyDescent="0.3">
      <c r="B70" s="67"/>
      <c r="C70" s="67"/>
      <c r="D70" s="67"/>
      <c r="E70" s="67"/>
      <c r="F70" s="67"/>
      <c r="G70" s="68"/>
      <c r="H70" s="69"/>
      <c r="I70" s="70"/>
      <c r="J70" s="39"/>
      <c r="K70" s="77"/>
    </row>
    <row r="71" spans="2:11" x14ac:dyDescent="0.3">
      <c r="B71" s="67"/>
      <c r="C71" s="67"/>
      <c r="D71" s="67"/>
      <c r="E71" s="67"/>
      <c r="F71" s="67"/>
      <c r="G71" s="68"/>
      <c r="H71" s="69"/>
      <c r="I71" s="70"/>
      <c r="J71" s="39"/>
      <c r="K71" s="77"/>
    </row>
    <row r="72" spans="2:11" x14ac:dyDescent="0.3">
      <c r="B72" s="67"/>
      <c r="C72" s="67"/>
      <c r="D72" s="67"/>
      <c r="E72" s="67"/>
      <c r="F72" s="67"/>
      <c r="G72" s="68"/>
      <c r="H72" s="69"/>
      <c r="I72" s="70"/>
      <c r="J72" s="39"/>
      <c r="K72" s="77"/>
    </row>
    <row r="73" spans="2:11" x14ac:dyDescent="0.3">
      <c r="B73" s="67"/>
      <c r="C73" s="67"/>
      <c r="D73" s="67"/>
      <c r="E73" s="67"/>
      <c r="F73" s="67"/>
      <c r="G73" s="68"/>
      <c r="H73" s="69"/>
      <c r="I73" s="70"/>
      <c r="J73" s="39"/>
      <c r="K73" s="77"/>
    </row>
    <row r="74" spans="2:11" x14ac:dyDescent="0.3">
      <c r="B74" s="67"/>
      <c r="C74" s="67"/>
      <c r="D74" s="67"/>
      <c r="E74" s="67"/>
      <c r="F74" s="67"/>
      <c r="G74" s="68"/>
      <c r="H74" s="69"/>
      <c r="I74" s="70"/>
      <c r="J74" s="39"/>
      <c r="K74" s="77"/>
    </row>
    <row r="75" spans="2:11" x14ac:dyDescent="0.3">
      <c r="B75" s="67"/>
      <c r="C75" s="67"/>
      <c r="D75" s="67"/>
      <c r="E75" s="67"/>
      <c r="F75" s="67"/>
      <c r="G75" s="68"/>
      <c r="H75" s="69"/>
      <c r="I75" s="70"/>
      <c r="J75" s="39"/>
      <c r="K75" s="77"/>
    </row>
    <row r="76" spans="2:11" x14ac:dyDescent="0.3">
      <c r="B76" s="67"/>
      <c r="C76" s="67"/>
      <c r="D76" s="67"/>
      <c r="E76" s="67"/>
      <c r="F76" s="67"/>
      <c r="G76" s="68"/>
      <c r="H76" s="69"/>
      <c r="I76" s="70"/>
      <c r="J76" s="39"/>
      <c r="K76" s="77"/>
    </row>
    <row r="77" spans="2:11" x14ac:dyDescent="0.3">
      <c r="B77" s="67"/>
      <c r="C77" s="67"/>
      <c r="D77" s="67"/>
      <c r="E77" s="67"/>
      <c r="F77" s="67"/>
      <c r="G77" s="68"/>
      <c r="H77" s="69"/>
      <c r="I77" s="70"/>
      <c r="J77" s="39"/>
      <c r="K77" s="77"/>
    </row>
  </sheetData>
  <sheetProtection algorithmName="SHA-512" hashValue="u8lPyRYlupY0BpTszNaurOcVsiJXwrucITg0O5DFm5iNVeTQvEMlrsDdM3eXGl6YGaKigisAoN2S8YBLxmGJcA==" saltValue="/nKV98MwuMaw4jJNK4icoQ==" spinCount="100000" sheet="1" objects="1" scenarios="1" formatColumns="0" formatRows="0"/>
  <mergeCells count="8">
    <mergeCell ref="C41:D41"/>
    <mergeCell ref="F40:G40"/>
    <mergeCell ref="C5:E5"/>
    <mergeCell ref="G5:H5"/>
    <mergeCell ref="I5:K5"/>
    <mergeCell ref="C6:E6"/>
    <mergeCell ref="G6:H6"/>
    <mergeCell ref="I6:J6"/>
  </mergeCells>
  <conditionalFormatting sqref="C42:D42">
    <cfRule type="expression" dxfId="55" priority="6">
      <formula>$E$42="INSUFFISANT"</formula>
    </cfRule>
    <cfRule type="expression" dxfId="54" priority="24">
      <formula>$E$42="MOYEN"</formula>
    </cfRule>
  </conditionalFormatting>
  <conditionalFormatting sqref="C43:D43">
    <cfRule type="expression" dxfId="53" priority="1">
      <formula>$E$43="INSUFFISANT"</formula>
    </cfRule>
    <cfRule type="expression" dxfId="52" priority="2">
      <formula>$E$43="MOYEN"</formula>
    </cfRule>
  </conditionalFormatting>
  <conditionalFormatting sqref="C44:D44">
    <cfRule type="expression" dxfId="51" priority="3">
      <formula>$E$44="INSUFFISANT"</formula>
    </cfRule>
    <cfRule type="expression" dxfId="50" priority="4">
      <formula>$E$44="MOYEN"</formula>
    </cfRule>
  </conditionalFormatting>
  <conditionalFormatting sqref="C45:D45">
    <cfRule type="expression" dxfId="49" priority="5">
      <formula>$E$45="MOYEN"</formula>
    </cfRule>
    <cfRule type="expression" dxfId="48" priority="27">
      <formula>$E$45="INSUFFISANT"</formula>
    </cfRule>
  </conditionalFormatting>
  <conditionalFormatting sqref="H43">
    <cfRule type="cellIs" dxfId="47" priority="32" operator="equal">
      <formula>"INELIGIBLE"</formula>
    </cfRule>
  </conditionalFormatting>
  <conditionalFormatting sqref="H44">
    <cfRule type="cellIs" dxfId="46" priority="31" operator="equal">
      <formula>"INELIGIBLE"</formula>
    </cfRule>
  </conditionalFormatting>
  <dataValidations count="2">
    <dataValidation type="list" allowBlank="1" showInputMessage="1" showErrorMessage="1" sqref="G9 G14:G16 G23" xr:uid="{00000000-0002-0000-0100-000000000000}">
      <formula1>$L$1:$L$5</formula1>
    </dataValidation>
    <dataValidation type="list" allowBlank="1" showInputMessage="1" showErrorMessage="1" sqref="G24 G17:G19 G35:G38 G28:G31 G10:G13" xr:uid="{00000000-0002-0000-0100-000001000000}">
      <formula1>$L$1:$L$3</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6A2F6"/>
  </sheetPr>
  <dimension ref="A1:U77"/>
  <sheetViews>
    <sheetView topLeftCell="H11" zoomScaleNormal="100" workbookViewId="0">
      <selection activeCell="K14" sqref="K14"/>
    </sheetView>
  </sheetViews>
  <sheetFormatPr baseColWidth="10" defaultColWidth="58.81640625" defaultRowHeight="13.8" x14ac:dyDescent="0.3"/>
  <cols>
    <col min="1" max="1" width="3.6328125" style="39" customWidth="1"/>
    <col min="2" max="2" width="58.81640625" style="41"/>
    <col min="3" max="6" width="17.7265625" style="41" customWidth="1"/>
    <col min="7" max="7" width="16" style="60" customWidth="1"/>
    <col min="8" max="8" width="12.54296875" style="61" customWidth="1"/>
    <col min="9" max="9" width="13.54296875" style="62" customWidth="1"/>
    <col min="10" max="10" width="25.26953125" style="27" customWidth="1"/>
    <col min="11" max="11" width="86.1796875" style="78" customWidth="1"/>
    <col min="12" max="12" width="27.453125" style="80" customWidth="1"/>
    <col min="13" max="13" width="58.81640625" style="80"/>
    <col min="14" max="16384" width="58.81640625" style="27"/>
  </cols>
  <sheetData>
    <row r="1" spans="1:21" s="39" customFormat="1" x14ac:dyDescent="0.3">
      <c r="B1" s="67"/>
      <c r="C1" s="67"/>
      <c r="D1" s="67"/>
      <c r="E1" s="67"/>
      <c r="F1" s="67"/>
      <c r="G1" s="68"/>
      <c r="H1" s="87"/>
      <c r="I1" s="87"/>
      <c r="J1" s="88"/>
      <c r="K1" s="89"/>
      <c r="L1" s="80"/>
      <c r="M1" s="80"/>
      <c r="N1" s="80"/>
      <c r="O1" s="80"/>
      <c r="P1" s="80"/>
      <c r="Q1" s="80"/>
      <c r="R1" s="80"/>
      <c r="S1" s="80"/>
      <c r="T1" s="80"/>
      <c r="U1" s="80"/>
    </row>
    <row r="2" spans="1:21" s="91" customFormat="1" ht="22.2" x14ac:dyDescent="0.35">
      <c r="B2" s="92" t="s">
        <v>125</v>
      </c>
      <c r="C2" s="92"/>
      <c r="D2" s="92"/>
      <c r="E2" s="93"/>
      <c r="F2" s="94" t="s">
        <v>100</v>
      </c>
      <c r="G2" s="93"/>
      <c r="H2" s="93"/>
      <c r="L2" s="80">
        <v>1</v>
      </c>
      <c r="M2" s="143"/>
    </row>
    <row r="3" spans="1:21" s="39" customFormat="1" ht="16.2" x14ac:dyDescent="0.3">
      <c r="B3" s="95" t="s">
        <v>96</v>
      </c>
      <c r="C3" s="67"/>
      <c r="D3" s="67"/>
      <c r="E3" s="67"/>
      <c r="F3" s="79"/>
      <c r="G3" s="68"/>
      <c r="H3" s="87"/>
      <c r="I3" s="87"/>
      <c r="J3" s="88"/>
      <c r="K3" s="89"/>
      <c r="L3" s="147">
        <v>2</v>
      </c>
      <c r="M3" s="80"/>
      <c r="N3" s="80"/>
      <c r="O3" s="80"/>
      <c r="P3" s="80"/>
      <c r="Q3" s="80"/>
      <c r="R3" s="80"/>
      <c r="S3" s="80"/>
      <c r="T3" s="80"/>
      <c r="U3" s="80"/>
    </row>
    <row r="4" spans="1:21" s="39" customFormat="1" ht="16.2" thickBot="1" x14ac:dyDescent="0.35">
      <c r="B4" s="67"/>
      <c r="C4" s="67"/>
      <c r="D4" s="67"/>
      <c r="E4" s="67"/>
      <c r="F4" s="79"/>
      <c r="G4" s="68"/>
      <c r="H4" s="87"/>
      <c r="I4" s="87"/>
      <c r="J4" s="88"/>
      <c r="K4" s="89"/>
      <c r="L4" s="148">
        <v>3</v>
      </c>
      <c r="M4" s="80"/>
      <c r="N4" s="80"/>
      <c r="O4" s="80"/>
      <c r="P4" s="80"/>
      <c r="Q4" s="80"/>
      <c r="R4" s="80"/>
      <c r="S4" s="80"/>
      <c r="T4" s="80"/>
      <c r="U4" s="80"/>
    </row>
    <row r="5" spans="1:21" customFormat="1" ht="46.8" customHeight="1" thickBot="1" x14ac:dyDescent="0.35">
      <c r="A5" s="1"/>
      <c r="B5" s="81" t="s">
        <v>76</v>
      </c>
      <c r="C5" s="182">
        <f>NOTICE!$D$12</f>
        <v>0</v>
      </c>
      <c r="D5" s="183"/>
      <c r="E5" s="184"/>
      <c r="F5" s="82"/>
      <c r="G5" s="172" t="s">
        <v>99</v>
      </c>
      <c r="H5" s="185"/>
      <c r="I5" s="186"/>
      <c r="J5" s="187"/>
      <c r="K5" s="188"/>
      <c r="L5" s="147">
        <v>4</v>
      </c>
      <c r="M5" s="83"/>
      <c r="N5" s="83"/>
      <c r="O5" s="83"/>
      <c r="P5" s="84"/>
      <c r="Q5" s="84"/>
      <c r="R5" s="84"/>
      <c r="S5" s="84"/>
      <c r="T5" s="84"/>
      <c r="U5" s="84"/>
    </row>
    <row r="6" spans="1:21" customFormat="1" ht="35.25" customHeight="1" thickBot="1" x14ac:dyDescent="0.35">
      <c r="A6" s="1"/>
      <c r="B6" s="85" t="s">
        <v>5</v>
      </c>
      <c r="C6" s="182">
        <f>NOTICE!$D$13</f>
        <v>0</v>
      </c>
      <c r="D6" s="183"/>
      <c r="E6" s="184"/>
      <c r="F6" s="82"/>
      <c r="G6" s="172" t="s">
        <v>77</v>
      </c>
      <c r="H6" s="185"/>
      <c r="I6" s="189"/>
      <c r="J6" s="190"/>
      <c r="K6" s="82"/>
      <c r="L6" s="148"/>
      <c r="M6" s="83"/>
      <c r="N6" s="83"/>
      <c r="O6" s="83"/>
      <c r="P6" s="84"/>
      <c r="Q6" s="84"/>
      <c r="R6" s="84"/>
      <c r="S6" s="84"/>
      <c r="T6" s="84"/>
      <c r="U6" s="84"/>
    </row>
    <row r="7" spans="1:21" s="48" customFormat="1" ht="14.4" thickBot="1" x14ac:dyDescent="0.35">
      <c r="B7" s="49"/>
      <c r="G7" s="58"/>
      <c r="H7" s="46"/>
      <c r="I7" s="47"/>
      <c r="K7" s="76"/>
      <c r="L7" s="110"/>
      <c r="M7" s="110"/>
    </row>
    <row r="8" spans="1:21" ht="19.95" customHeight="1" x14ac:dyDescent="0.3">
      <c r="B8" s="28" t="s">
        <v>15</v>
      </c>
      <c r="C8" s="29" t="s">
        <v>16</v>
      </c>
      <c r="D8" s="29" t="s">
        <v>17</v>
      </c>
      <c r="E8" s="29" t="s">
        <v>18</v>
      </c>
      <c r="F8" s="29" t="s">
        <v>19</v>
      </c>
      <c r="G8" s="29" t="s">
        <v>20</v>
      </c>
      <c r="H8" s="43" t="s">
        <v>21</v>
      </c>
      <c r="I8" s="29" t="s">
        <v>22</v>
      </c>
      <c r="J8" s="29" t="s">
        <v>63</v>
      </c>
      <c r="K8" s="29" t="s">
        <v>23</v>
      </c>
    </row>
    <row r="9" spans="1:21" ht="42" customHeight="1" x14ac:dyDescent="0.3">
      <c r="B9" s="51" t="s">
        <v>113</v>
      </c>
      <c r="C9" s="30" t="s">
        <v>66</v>
      </c>
      <c r="D9" s="30" t="s">
        <v>24</v>
      </c>
      <c r="E9" s="30" t="s">
        <v>67</v>
      </c>
      <c r="F9" s="30" t="s">
        <v>68</v>
      </c>
      <c r="G9" s="42"/>
      <c r="H9" s="64" t="str">
        <f>IF(ISBLANK(G9),"",IF(G9=1,2,IF(G9=2,1,IF(G9=3,1,0))))</f>
        <v/>
      </c>
      <c r="I9" s="35">
        <v>2</v>
      </c>
      <c r="J9" s="42"/>
      <c r="K9" s="146" t="str">
        <f>IF(G9="","",IF(G9=1,"","L’orientation des bâtiments est primordiale. Si celle-ci n’a pas été ou ne peut être optimisée lors de la construction, des éléments de ventilation devront être ajoutés pour faciliter la circulation de l’air."))</f>
        <v/>
      </c>
    </row>
    <row r="10" spans="1:21" ht="42" customHeight="1" x14ac:dyDescent="0.3">
      <c r="B10" s="52" t="s">
        <v>95</v>
      </c>
      <c r="C10" s="30" t="s">
        <v>64</v>
      </c>
      <c r="D10" s="30" t="s">
        <v>65</v>
      </c>
      <c r="E10" s="31"/>
      <c r="F10" s="31"/>
      <c r="G10" s="42"/>
      <c r="H10" s="64" t="str">
        <f>IF(ISBLANK(G10),"",IF(G10=1,1,0))</f>
        <v/>
      </c>
      <c r="I10" s="35">
        <v>1</v>
      </c>
      <c r="J10" s="42"/>
      <c r="K10" s="146" t="str">
        <f>IF(G10="","",IF(G10=1,"","L’aménagement des abords, notamment par l’implantation d’un couvert végétal, permet de conserver la fraîcheur et de limiter l’accumulation de chaleur."))</f>
        <v/>
      </c>
    </row>
    <row r="11" spans="1:21" ht="42" customHeight="1" x14ac:dyDescent="0.3">
      <c r="B11" s="52" t="s">
        <v>69</v>
      </c>
      <c r="C11" s="30" t="s">
        <v>25</v>
      </c>
      <c r="D11" s="30" t="s">
        <v>26</v>
      </c>
      <c r="E11" s="31"/>
      <c r="F11" s="31"/>
      <c r="G11" s="42"/>
      <c r="H11" s="64" t="str">
        <f>IF(ISBLANK(G11),"",IF(G11=1,1,0))</f>
        <v/>
      </c>
      <c r="I11" s="35">
        <v>1</v>
      </c>
      <c r="J11" s="42"/>
      <c r="K11" s="146" t="str">
        <f>IF(G11="","",IF(G11=1,"","Les obstacles situés à moins de 20 m des entrées et sorties d’air constituent un frein à l’optimisation de la circulation et du renouvellement de l’air. Il est donc fortement conseillé de les retirer."))</f>
        <v/>
      </c>
    </row>
    <row r="12" spans="1:21" ht="42" customHeight="1" x14ac:dyDescent="0.3">
      <c r="B12" s="53" t="s">
        <v>124</v>
      </c>
      <c r="C12" s="30" t="s">
        <v>46</v>
      </c>
      <c r="D12" s="30" t="s">
        <v>47</v>
      </c>
      <c r="E12" s="31"/>
      <c r="F12" s="31"/>
      <c r="G12" s="42"/>
      <c r="H12" s="64" t="str">
        <f>IF(ISBLANK(G12),"",IF(G12=1,1,0))</f>
        <v/>
      </c>
      <c r="I12" s="35">
        <v>1</v>
      </c>
      <c r="J12" s="42"/>
      <c r="K12" s="146" t="str">
        <f>IF(ISBLANK(G12),"",(IF(G12=2,L12,"")))</f>
        <v/>
      </c>
      <c r="L12" s="80" t="s">
        <v>101</v>
      </c>
    </row>
    <row r="13" spans="1:21" ht="42" customHeight="1" x14ac:dyDescent="0.3">
      <c r="B13" s="52" t="s">
        <v>27</v>
      </c>
      <c r="C13" s="30" t="s">
        <v>28</v>
      </c>
      <c r="D13" s="30" t="s">
        <v>29</v>
      </c>
      <c r="E13" s="31"/>
      <c r="F13" s="31"/>
      <c r="G13" s="42"/>
      <c r="H13" s="64" t="str">
        <f>IF(ISBLANK(G13),"",IF(G13=1,1,0))</f>
        <v/>
      </c>
      <c r="I13" s="35">
        <v>1</v>
      </c>
      <c r="J13" s="42"/>
      <c r="K13" s="146" t="str">
        <f>IF(G13="","",IF(G13=1,"","Pour ses propriétés anti-condensation et son effet isolant, le fibrociment (sans amiante) est à privilégier pour le logement des animaux. Le bac acier isolé et anticondensation trouve également sa place, même avec des températures estivales plus élevées."))</f>
        <v/>
      </c>
    </row>
    <row r="14" spans="1:21" ht="42" customHeight="1" x14ac:dyDescent="0.3">
      <c r="B14" s="52" t="s">
        <v>30</v>
      </c>
      <c r="C14" s="30" t="s">
        <v>70</v>
      </c>
      <c r="D14" s="30" t="s">
        <v>71</v>
      </c>
      <c r="E14" s="30" t="s">
        <v>31</v>
      </c>
      <c r="F14" s="30" t="s">
        <v>32</v>
      </c>
      <c r="G14" s="42"/>
      <c r="H14" s="64" t="str">
        <f>IF(ISBLANK(G14),"",IF(G14=1,2,IF(G14=2,1,IF(G14=3,0.5,0))))</f>
        <v/>
      </c>
      <c r="I14" s="35">
        <v>2</v>
      </c>
      <c r="J14" s="42"/>
      <c r="K14" s="146" t="str">
        <f>IF(G14="","",IF(G14=1,"","Lors des rénovations ou des constructions, l’isolation doit être optimale, notamment grâce à la mise en place de panneaux sandwich avec mousse de polyuréthane, qui offrent le coefficient thermique le plus favorable."))</f>
        <v/>
      </c>
    </row>
    <row r="15" spans="1:21" ht="42" customHeight="1" x14ac:dyDescent="0.3">
      <c r="B15" s="52" t="s">
        <v>33</v>
      </c>
      <c r="C15" s="30" t="s">
        <v>34</v>
      </c>
      <c r="D15" s="30" t="s">
        <v>72</v>
      </c>
      <c r="E15" s="34" t="s">
        <v>35</v>
      </c>
      <c r="F15" s="30" t="s">
        <v>36</v>
      </c>
      <c r="G15" s="42"/>
      <c r="H15" s="64" t="str">
        <f>IF(ISBLANK(G15),"",IF(G15=1,2,IF(G15=2,1,IF(G15=3,0.5,0))))</f>
        <v/>
      </c>
      <c r="I15" s="35">
        <v>2</v>
      </c>
      <c r="J15" s="42"/>
      <c r="K15" s="146" t="str">
        <f>IF(G15="","",IF(G15=1,"","Lors des rénovations ou des constructions, l’isolation doit être optimale, notamment grâce à la mise en place de panneaux sandwich avec mousse de polyuréthane, qui offrent le coefficient thermique le plus favorable."))</f>
        <v/>
      </c>
    </row>
    <row r="16" spans="1:21" ht="42" customHeight="1" x14ac:dyDescent="0.3">
      <c r="B16" s="52" t="s">
        <v>37</v>
      </c>
      <c r="C16" s="30" t="s">
        <v>73</v>
      </c>
      <c r="D16" s="30" t="s">
        <v>38</v>
      </c>
      <c r="E16" s="34" t="s">
        <v>39</v>
      </c>
      <c r="F16" s="30" t="s">
        <v>40</v>
      </c>
      <c r="G16" s="42"/>
      <c r="H16" s="64" t="str">
        <f>IF(ISBLANK(G16),"",IF(G16=1,4,IF(G16=2,3,IF(G16=3,1,0))))</f>
        <v/>
      </c>
      <c r="I16" s="35">
        <v>4</v>
      </c>
      <c r="J16" s="42"/>
      <c r="K16" s="146" t="str">
        <f>IF(G16="","",IF(G16=1,"",L16))</f>
        <v/>
      </c>
      <c r="L16" s="80" t="s">
        <v>102</v>
      </c>
    </row>
    <row r="17" spans="1:13" ht="42" customHeight="1" x14ac:dyDescent="0.3">
      <c r="B17" s="52" t="s">
        <v>123</v>
      </c>
      <c r="C17" s="30" t="s">
        <v>46</v>
      </c>
      <c r="D17" s="30" t="s">
        <v>47</v>
      </c>
      <c r="E17" s="34"/>
      <c r="F17" s="33"/>
      <c r="G17" s="63"/>
      <c r="H17" s="64" t="str">
        <f>IF(ISBLANK(G17),"",IF(G17=1,1,0))</f>
        <v/>
      </c>
      <c r="I17" s="35">
        <v>1</v>
      </c>
      <c r="J17" s="42"/>
      <c r="K17" s="146" t="str">
        <f>IF(G17="","",IF(G17=1,"","Afin de protéger les animaux et d’assurer une bonne isolation thermique, les jupes de couleur foncée doivent être isolées."))</f>
        <v/>
      </c>
    </row>
    <row r="18" spans="1:13" ht="42" customHeight="1" x14ac:dyDescent="0.3">
      <c r="B18" s="52" t="s">
        <v>115</v>
      </c>
      <c r="C18" s="30" t="s">
        <v>46</v>
      </c>
      <c r="D18" s="30" t="s">
        <v>47</v>
      </c>
      <c r="E18" s="30"/>
      <c r="F18" s="30"/>
      <c r="G18" s="42"/>
      <c r="H18" s="65" t="str">
        <f>IF(ISBLANK(G18),"",IF(G18=1,1,0))</f>
        <v/>
      </c>
      <c r="I18" s="32">
        <v>1</v>
      </c>
      <c r="J18" s="42"/>
      <c r="K18" s="71" t="str">
        <f>IF(G18="","",IF(G18=1,"","Le rayonnement direct sur les ouvertures du batiment engendre une augmentation de température dans le batiment, il est nécessaire de bien veiller à les limiter dans le bâtiment (toit à large débord, obturateurs, aménagement paysagers)."))</f>
        <v/>
      </c>
      <c r="L18" s="39"/>
    </row>
    <row r="19" spans="1:13" ht="42" customHeight="1" thickBot="1" x14ac:dyDescent="0.35">
      <c r="B19" s="167" t="s">
        <v>114</v>
      </c>
      <c r="C19" s="163"/>
      <c r="D19" s="163"/>
      <c r="E19" s="163"/>
      <c r="F19" s="163"/>
      <c r="G19" s="164"/>
      <c r="H19" s="165"/>
      <c r="I19" s="35"/>
      <c r="J19" s="164"/>
      <c r="K19" s="166"/>
      <c r="L19" s="39"/>
    </row>
    <row r="20" spans="1:13" s="36" customFormat="1" ht="18" customHeight="1" thickBot="1" x14ac:dyDescent="0.35">
      <c r="A20" s="39"/>
      <c r="B20" s="55"/>
      <c r="C20" s="55"/>
      <c r="D20" s="55"/>
      <c r="E20" s="55"/>
      <c r="F20" s="55"/>
      <c r="G20" s="56" t="s">
        <v>21</v>
      </c>
      <c r="H20" s="96">
        <f>IF(COUNTA(G9:G18)=0,0,SUM(H9:H18)+IF(AND(ISBLANK(G17),COUNTBLANK(G9:G18)=1), 1, 0))</f>
        <v>0</v>
      </c>
      <c r="I20" s="56">
        <f>SUM(I9:I18)</f>
        <v>16</v>
      </c>
      <c r="J20" s="55"/>
      <c r="K20" s="75"/>
      <c r="L20" s="39"/>
      <c r="M20" s="80"/>
    </row>
    <row r="21" spans="1:13" s="48" customFormat="1" ht="14.4" thickBot="1" x14ac:dyDescent="0.35">
      <c r="G21" s="59"/>
      <c r="H21" s="46"/>
      <c r="I21" s="40"/>
      <c r="J21" s="50"/>
      <c r="K21" s="76"/>
      <c r="M21" s="110"/>
    </row>
    <row r="22" spans="1:13" s="37" customFormat="1" ht="19.95" customHeight="1" x14ac:dyDescent="0.2">
      <c r="B22" s="28" t="s">
        <v>41</v>
      </c>
      <c r="C22" s="29" t="s">
        <v>16</v>
      </c>
      <c r="D22" s="29" t="s">
        <v>17</v>
      </c>
      <c r="E22" s="29" t="s">
        <v>18</v>
      </c>
      <c r="F22" s="29" t="s">
        <v>19</v>
      </c>
      <c r="G22" s="29" t="s">
        <v>20</v>
      </c>
      <c r="H22" s="43" t="s">
        <v>21</v>
      </c>
      <c r="I22" s="29" t="s">
        <v>22</v>
      </c>
      <c r="J22" s="29"/>
      <c r="K22" s="74"/>
      <c r="M22" s="100"/>
    </row>
    <row r="23" spans="1:13" s="38" customFormat="1" ht="42" customHeight="1" x14ac:dyDescent="0.3">
      <c r="A23" s="37"/>
      <c r="B23" s="52" t="s">
        <v>42</v>
      </c>
      <c r="C23" s="30" t="s">
        <v>88</v>
      </c>
      <c r="D23" s="30" t="s">
        <v>89</v>
      </c>
      <c r="E23" s="30" t="s">
        <v>74</v>
      </c>
      <c r="F23" s="30" t="s">
        <v>75</v>
      </c>
      <c r="G23" s="42"/>
      <c r="H23" s="64" t="str">
        <f>IF(ISBLANK(G23),"",IF(G23=1,8,IF(G23=2,7,IF(G23=3,4,0))))</f>
        <v/>
      </c>
      <c r="I23" s="32">
        <v>8</v>
      </c>
      <c r="J23" s="42"/>
      <c r="K23" s="146" t="str">
        <f>IF(OR(G23=3,G23=4),L23,"")</f>
        <v/>
      </c>
      <c r="L23" s="80" t="s">
        <v>103</v>
      </c>
      <c r="M23" s="100"/>
    </row>
    <row r="24" spans="1:13" s="38" customFormat="1" ht="42" customHeight="1" thickBot="1" x14ac:dyDescent="0.35">
      <c r="A24" s="37"/>
      <c r="B24" s="52" t="s">
        <v>122</v>
      </c>
      <c r="C24" s="30" t="s">
        <v>26</v>
      </c>
      <c r="D24" s="30" t="s">
        <v>25</v>
      </c>
      <c r="E24" s="30"/>
      <c r="F24" s="30"/>
      <c r="G24" s="42"/>
      <c r="H24" s="64" t="str">
        <f>IF(ISBLANK(G24),"",IF(G24=1,1,0))</f>
        <v/>
      </c>
      <c r="I24" s="32">
        <v>1</v>
      </c>
      <c r="J24" s="42"/>
      <c r="K24" s="71" t="str">
        <f>IF(G24&gt;1,L24,"")</f>
        <v/>
      </c>
      <c r="L24" s="80" t="s">
        <v>104</v>
      </c>
      <c r="M24" s="100"/>
    </row>
    <row r="25" spans="1:13" s="39" customFormat="1" ht="18" customHeight="1" thickBot="1" x14ac:dyDescent="0.35">
      <c r="B25" s="55"/>
      <c r="C25" s="55"/>
      <c r="D25" s="55"/>
      <c r="E25" s="55"/>
      <c r="F25" s="55"/>
      <c r="G25" s="56" t="s">
        <v>21</v>
      </c>
      <c r="H25" s="66">
        <f>SUM(H23:H24)</f>
        <v>0</v>
      </c>
      <c r="I25" s="56">
        <f>SUM(I23:I24)</f>
        <v>9</v>
      </c>
      <c r="J25" s="55"/>
      <c r="K25" s="75"/>
      <c r="M25" s="80"/>
    </row>
    <row r="26" spans="1:13" s="48" customFormat="1" ht="14.4" thickBot="1" x14ac:dyDescent="0.35">
      <c r="G26" s="58"/>
      <c r="H26" s="46"/>
      <c r="I26" s="47"/>
      <c r="K26" s="76"/>
      <c r="M26" s="110"/>
    </row>
    <row r="27" spans="1:13" s="37" customFormat="1" ht="19.95" customHeight="1" x14ac:dyDescent="0.2">
      <c r="B27" s="28" t="s">
        <v>43</v>
      </c>
      <c r="C27" s="29" t="s">
        <v>16</v>
      </c>
      <c r="D27" s="29" t="s">
        <v>17</v>
      </c>
      <c r="E27" s="29"/>
      <c r="F27" s="29"/>
      <c r="G27" s="29" t="s">
        <v>20</v>
      </c>
      <c r="H27" s="43" t="s">
        <v>21</v>
      </c>
      <c r="I27" s="29" t="s">
        <v>22</v>
      </c>
      <c r="J27" s="29"/>
      <c r="K27" s="74"/>
      <c r="M27" s="100"/>
    </row>
    <row r="28" spans="1:13" s="38" customFormat="1" ht="42" customHeight="1" x14ac:dyDescent="0.2">
      <c r="A28" s="37"/>
      <c r="B28" s="53" t="s">
        <v>118</v>
      </c>
      <c r="C28" s="30" t="s">
        <v>64</v>
      </c>
      <c r="D28" s="30" t="s">
        <v>65</v>
      </c>
      <c r="E28" s="31"/>
      <c r="F28" s="34"/>
      <c r="G28" s="42"/>
      <c r="H28" s="97" t="str">
        <f>IF(ISBLANK(G28),"",IF(G28=1,2,0))</f>
        <v/>
      </c>
      <c r="I28" s="98">
        <v>2</v>
      </c>
      <c r="J28" s="99"/>
      <c r="K28" s="54" t="str">
        <f>IF(G28="","",IF(G28=1,"","Les installations de gestion de l’ambiance doivent être entretenues annuellement afin de garantir un fonctionnement optimal."))</f>
        <v/>
      </c>
      <c r="L28" s="100"/>
      <c r="M28" s="100"/>
    </row>
    <row r="29" spans="1:13" s="38" customFormat="1" ht="42" customHeight="1" x14ac:dyDescent="0.2">
      <c r="A29" s="37"/>
      <c r="B29" s="57" t="s">
        <v>44</v>
      </c>
      <c r="C29" s="30" t="s">
        <v>64</v>
      </c>
      <c r="D29" s="30" t="s">
        <v>65</v>
      </c>
      <c r="E29" s="31"/>
      <c r="F29" s="34"/>
      <c r="G29" s="42"/>
      <c r="H29" s="97" t="str">
        <f>IF(ISBLANK(G29),"",IF(G29=1,2,0))</f>
        <v/>
      </c>
      <c r="I29" s="98">
        <v>2</v>
      </c>
      <c r="J29" s="99"/>
      <c r="K29" s="54" t="str">
        <f>IF(G29="","",IF(G29=1,"","Toutes les installations doivent être nettoyées et vérifiées en fin de bande (turbines, courroies, groupe électrogène…), afin de permettre leur réparation/changement avant l’entrée de nouveaux animaux. "))</f>
        <v/>
      </c>
      <c r="L29" s="100"/>
      <c r="M29" s="100"/>
    </row>
    <row r="30" spans="1:13" s="38" customFormat="1" ht="42" customHeight="1" x14ac:dyDescent="0.2">
      <c r="A30" s="37"/>
      <c r="B30" s="57" t="s">
        <v>45</v>
      </c>
      <c r="C30" s="30" t="s">
        <v>46</v>
      </c>
      <c r="D30" s="30" t="s">
        <v>47</v>
      </c>
      <c r="E30" s="31"/>
      <c r="F30" s="34"/>
      <c r="G30" s="63"/>
      <c r="H30" s="97" t="str">
        <f>IF(ISBLANK(G30),"",IF(G30=1,1,0))</f>
        <v/>
      </c>
      <c r="I30" s="98">
        <v>1</v>
      </c>
      <c r="J30" s="99"/>
      <c r="K30" s="54" t="str">
        <f>IF(G30="","",IF(G30=1,"","L’installation électrique doit être conforme à la norme NF C 15-100, relative aux locaux humides présentant des risques d’incendie. Chaque groupe de ventilation doit être protégé par au moins un disjoncteur différentiel."))</f>
        <v/>
      </c>
      <c r="L30" s="100"/>
      <c r="M30" s="100"/>
    </row>
    <row r="31" spans="1:13" s="38" customFormat="1" ht="42" customHeight="1" thickBot="1" x14ac:dyDescent="0.25">
      <c r="A31" s="37"/>
      <c r="B31" s="57" t="s">
        <v>48</v>
      </c>
      <c r="C31" s="30" t="s">
        <v>26</v>
      </c>
      <c r="D31" s="30" t="s">
        <v>47</v>
      </c>
      <c r="E31" s="31"/>
      <c r="F31" s="34"/>
      <c r="G31" s="42"/>
      <c r="H31" s="97" t="str">
        <f>IF(ISBLANK(G31),"",IF(G31=1,1,0))</f>
        <v/>
      </c>
      <c r="I31" s="98">
        <v>1</v>
      </c>
      <c r="J31" s="99"/>
      <c r="K31" s="54" t="str">
        <f>IF(G31="","",IF(G31=1,"","Afin de garantir un dépannage immédiat, il est indispensable de disposer d’un stock de pièces détachées."))</f>
        <v/>
      </c>
      <c r="L31" s="100"/>
      <c r="M31" s="100"/>
    </row>
    <row r="32" spans="1:13" s="37" customFormat="1" ht="18" customHeight="1" thickBot="1" x14ac:dyDescent="0.25">
      <c r="B32" s="55"/>
      <c r="C32" s="56"/>
      <c r="D32" s="56"/>
      <c r="E32" s="56"/>
      <c r="F32" s="56"/>
      <c r="G32" s="56" t="s">
        <v>21</v>
      </c>
      <c r="H32" s="96">
        <f>IF(COUNTA(G28:G31)=0,0,SUM(H28:H31)+IF(AND(ISBLANK(G30),COUNTBLANK(G28:G31)=1), 1, 0))</f>
        <v>0</v>
      </c>
      <c r="I32" s="56">
        <f>SUM(I28:I31)</f>
        <v>6</v>
      </c>
      <c r="J32" s="56"/>
      <c r="K32" s="75"/>
      <c r="M32" s="100"/>
    </row>
    <row r="33" spans="1:21" s="44" customFormat="1" ht="14.4" thickBot="1" x14ac:dyDescent="0.25">
      <c r="G33" s="47"/>
      <c r="H33" s="46"/>
      <c r="I33" s="47"/>
      <c r="J33" s="45"/>
      <c r="K33" s="76"/>
      <c r="M33" s="144"/>
    </row>
    <row r="34" spans="1:21" s="37" customFormat="1" ht="19.95" customHeight="1" x14ac:dyDescent="0.2">
      <c r="B34" s="28" t="s">
        <v>49</v>
      </c>
      <c r="C34" s="29"/>
      <c r="D34" s="29"/>
      <c r="E34" s="29"/>
      <c r="F34" s="29"/>
      <c r="G34" s="29" t="s">
        <v>20</v>
      </c>
      <c r="H34" s="43" t="s">
        <v>21</v>
      </c>
      <c r="I34" s="29" t="s">
        <v>22</v>
      </c>
      <c r="J34" s="29"/>
      <c r="K34" s="74"/>
      <c r="M34" s="100"/>
    </row>
    <row r="35" spans="1:21" s="38" customFormat="1" ht="42" customHeight="1" x14ac:dyDescent="0.2">
      <c r="A35" s="37"/>
      <c r="B35" s="57" t="s">
        <v>119</v>
      </c>
      <c r="C35" s="30" t="s">
        <v>64</v>
      </c>
      <c r="D35" s="30" t="s">
        <v>65</v>
      </c>
      <c r="E35" s="34"/>
      <c r="F35" s="34"/>
      <c r="G35" s="42"/>
      <c r="H35" s="97" t="str">
        <f>IF(ISBLANK(G35),"",IF(G35=1,2,0))</f>
        <v/>
      </c>
      <c r="I35" s="98">
        <v>2</v>
      </c>
      <c r="J35" s="99"/>
      <c r="K35" s="54" t="str">
        <f>IF(G35=2,"Il est recommandé d’entretenir et de vérifier régulièrement le système électrique de secours (génératrice ou groupe électrogène) afin de garantir la ventilation des animaux en cas de coupure de courant liée aux aléas climatiques.","")</f>
        <v/>
      </c>
      <c r="L35" s="100"/>
      <c r="M35" s="100"/>
      <c r="N35" s="100"/>
      <c r="O35" s="100"/>
      <c r="P35" s="100"/>
      <c r="Q35" s="100"/>
      <c r="R35" s="100"/>
      <c r="S35" s="100"/>
      <c r="T35" s="100"/>
      <c r="U35" s="100"/>
    </row>
    <row r="36" spans="1:21" s="38" customFormat="1" ht="42" customHeight="1" x14ac:dyDescent="0.2">
      <c r="A36" s="37"/>
      <c r="B36" s="57" t="s">
        <v>126</v>
      </c>
      <c r="C36" s="30" t="s">
        <v>64</v>
      </c>
      <c r="D36" s="30" t="s">
        <v>65</v>
      </c>
      <c r="E36" s="34"/>
      <c r="F36" s="34"/>
      <c r="G36" s="42"/>
      <c r="H36" s="97" t="str">
        <f>IF(ISBLANK(G36),"",IF(G36=1,2,0))</f>
        <v/>
      </c>
      <c r="I36" s="98">
        <v>2</v>
      </c>
      <c r="J36" s="99"/>
      <c r="K36" s="54" t="str">
        <f>IF(G36=2,L36,"")</f>
        <v/>
      </c>
      <c r="L36" s="100" t="s">
        <v>105</v>
      </c>
      <c r="M36" s="100"/>
      <c r="N36" s="100"/>
      <c r="O36" s="100"/>
      <c r="P36" s="100"/>
      <c r="Q36" s="100"/>
      <c r="R36" s="100"/>
      <c r="S36" s="100"/>
      <c r="T36" s="100"/>
      <c r="U36" s="100"/>
    </row>
    <row r="37" spans="1:21" s="38" customFormat="1" ht="42" customHeight="1" x14ac:dyDescent="0.2">
      <c r="A37" s="37"/>
      <c r="B37" s="57" t="s">
        <v>90</v>
      </c>
      <c r="C37" s="30" t="s">
        <v>64</v>
      </c>
      <c r="D37" s="30" t="s">
        <v>65</v>
      </c>
      <c r="E37" s="34"/>
      <c r="F37" s="34"/>
      <c r="G37" s="42"/>
      <c r="H37" s="97" t="str">
        <f>IF(ISBLANK(G37),"",IF(G37=1,2,0))</f>
        <v/>
      </c>
      <c r="I37" s="98">
        <v>2</v>
      </c>
      <c r="J37" s="99"/>
      <c r="K37" s="54" t="str">
        <f>IF(G37=2,L37,"")</f>
        <v/>
      </c>
      <c r="L37" s="100" t="s">
        <v>106</v>
      </c>
      <c r="M37" s="100"/>
      <c r="N37" s="100"/>
      <c r="O37" s="100"/>
      <c r="P37" s="100"/>
      <c r="Q37" s="100"/>
      <c r="R37" s="100"/>
      <c r="S37" s="100"/>
      <c r="T37" s="100"/>
      <c r="U37" s="100"/>
    </row>
    <row r="38" spans="1:21" s="38" customFormat="1" ht="42" customHeight="1" thickBot="1" x14ac:dyDescent="0.25">
      <c r="A38" s="37"/>
      <c r="B38" s="73" t="s">
        <v>120</v>
      </c>
      <c r="C38" s="30" t="s">
        <v>46</v>
      </c>
      <c r="D38" s="30" t="s">
        <v>47</v>
      </c>
      <c r="E38" s="31"/>
      <c r="F38" s="31"/>
      <c r="G38" s="42"/>
      <c r="H38" s="65" t="str">
        <f>IF(ISBLANK(G38),"",IF(G38=1,2,0))</f>
        <v/>
      </c>
      <c r="I38" s="32">
        <v>2</v>
      </c>
      <c r="J38" s="42"/>
      <c r="K38" s="72" t="str">
        <f>IF(H38=0,L38,"")</f>
        <v/>
      </c>
      <c r="L38" s="101" t="s">
        <v>107</v>
      </c>
      <c r="M38" s="100"/>
    </row>
    <row r="39" spans="1:21" s="37" customFormat="1" ht="18" customHeight="1" thickBot="1" x14ac:dyDescent="0.25">
      <c r="B39" s="55"/>
      <c r="C39" s="56"/>
      <c r="D39" s="56"/>
      <c r="E39" s="56"/>
      <c r="F39" s="56"/>
      <c r="G39" s="56" t="s">
        <v>21</v>
      </c>
      <c r="H39" s="66">
        <f>SUM(H35:H38)</f>
        <v>0</v>
      </c>
      <c r="I39" s="56">
        <f>SUM(I35:I38)</f>
        <v>8</v>
      </c>
      <c r="J39" s="56"/>
      <c r="K39" s="75"/>
      <c r="M39" s="100"/>
    </row>
    <row r="40" spans="1:21" ht="19.2" customHeight="1" thickBot="1" x14ac:dyDescent="0.35">
      <c r="B40" s="39"/>
      <c r="C40" s="39"/>
      <c r="D40" s="39"/>
      <c r="E40" s="39"/>
      <c r="F40" s="180" t="s">
        <v>50</v>
      </c>
      <c r="G40" s="181"/>
      <c r="H40" s="113">
        <f>H20+H25+H32+H39</f>
        <v>0</v>
      </c>
      <c r="I40" s="56">
        <f>I20+I25+I32+I39</f>
        <v>39</v>
      </c>
      <c r="J40" s="40"/>
      <c r="K40" s="77"/>
      <c r="L40" s="39"/>
    </row>
    <row r="41" spans="1:21" ht="18" x14ac:dyDescent="0.35">
      <c r="B41" s="102"/>
      <c r="C41" s="178" t="s">
        <v>51</v>
      </c>
      <c r="D41" s="179"/>
      <c r="E41" s="108"/>
      <c r="F41" s="109"/>
      <c r="G41" s="108"/>
      <c r="H41" s="46"/>
      <c r="I41" s="46"/>
      <c r="J41" s="110"/>
      <c r="K41" s="111"/>
      <c r="L41" s="110"/>
    </row>
    <row r="42" spans="1:21" ht="18" x14ac:dyDescent="0.35">
      <c r="B42" s="102" t="s">
        <v>55</v>
      </c>
      <c r="C42" s="107" t="str">
        <f>$H43</f>
        <v/>
      </c>
      <c r="D42" s="103" t="s">
        <v>91</v>
      </c>
      <c r="E42" s="106" t="str">
        <f>IF(C42&gt;7,"CORRECT",IF(AND(C42&gt;4,C42&lt;=7),"MOYEN",IF(AND(C42&gt;=0,C42&lt;=4),"INSUFFISANT")))</f>
        <v>CORRECT</v>
      </c>
      <c r="F42" s="109"/>
      <c r="G42" s="108"/>
      <c r="H42" s="108" t="s">
        <v>51</v>
      </c>
      <c r="I42" s="108" t="s">
        <v>52</v>
      </c>
      <c r="J42" s="108" t="s">
        <v>53</v>
      </c>
      <c r="K42" s="108" t="s">
        <v>54</v>
      </c>
      <c r="L42" s="110"/>
    </row>
    <row r="43" spans="1:21" ht="18" x14ac:dyDescent="0.35">
      <c r="B43" s="102" t="s">
        <v>56</v>
      </c>
      <c r="C43" s="107" t="str">
        <f>$H44</f>
        <v/>
      </c>
      <c r="D43" s="103" t="s">
        <v>91</v>
      </c>
      <c r="E43" s="106" t="str">
        <f t="shared" ref="E43:E45" si="0">IF(C43&gt;7,"CORRECT",IF(AND(C43&gt;4,C43&lt;=7),"MOYEN",IF(AND(C43&gt;=0,C43&lt;=4),"INSUFFISANT")))</f>
        <v>CORRECT</v>
      </c>
      <c r="F43" s="109"/>
      <c r="G43" s="106" t="s">
        <v>55</v>
      </c>
      <c r="H43" s="112" t="str">
        <f>IF(G18=0,"",H20*10/I20)</f>
        <v/>
      </c>
      <c r="I43" s="106">
        <v>10</v>
      </c>
      <c r="J43" s="106">
        <v>7</v>
      </c>
      <c r="K43" s="106">
        <v>4</v>
      </c>
      <c r="L43" s="110"/>
    </row>
    <row r="44" spans="1:21" ht="18" x14ac:dyDescent="0.35">
      <c r="B44" s="102" t="s">
        <v>57</v>
      </c>
      <c r="C44" s="107" t="str">
        <f t="shared" ref="C44:C45" si="1">$H45</f>
        <v/>
      </c>
      <c r="D44" s="104" t="s">
        <v>91</v>
      </c>
      <c r="E44" s="106" t="str">
        <f t="shared" si="0"/>
        <v>CORRECT</v>
      </c>
      <c r="F44" s="109"/>
      <c r="G44" s="106" t="s">
        <v>56</v>
      </c>
      <c r="H44" s="112" t="str">
        <f>IF(G24=0,"",H25*10/I25)</f>
        <v/>
      </c>
      <c r="I44" s="106">
        <v>10</v>
      </c>
      <c r="J44" s="106">
        <v>7</v>
      </c>
      <c r="K44" s="106">
        <v>4</v>
      </c>
      <c r="L44" s="110"/>
    </row>
    <row r="45" spans="1:21" ht="18" x14ac:dyDescent="0.35">
      <c r="B45" s="102" t="s">
        <v>58</v>
      </c>
      <c r="C45" s="107" t="str">
        <f t="shared" si="1"/>
        <v/>
      </c>
      <c r="D45" s="105" t="s">
        <v>91</v>
      </c>
      <c r="E45" s="106" t="str">
        <f t="shared" si="0"/>
        <v>CORRECT</v>
      </c>
      <c r="F45" s="109"/>
      <c r="G45" s="106" t="s">
        <v>57</v>
      </c>
      <c r="H45" s="112" t="str">
        <f>IF(G31=0,"",H32*10/I32)</f>
        <v/>
      </c>
      <c r="I45" s="106">
        <v>10</v>
      </c>
      <c r="J45" s="106">
        <v>7</v>
      </c>
      <c r="K45" s="106">
        <v>4</v>
      </c>
      <c r="L45" s="110"/>
    </row>
    <row r="46" spans="1:21" x14ac:dyDescent="0.3">
      <c r="B46" s="67"/>
      <c r="C46" s="67"/>
      <c r="D46" s="67"/>
      <c r="E46" s="109"/>
      <c r="F46" s="109"/>
      <c r="G46" s="106" t="s">
        <v>58</v>
      </c>
      <c r="H46" s="112" t="str">
        <f>IF(G38=0,"",H39*10/I39)</f>
        <v/>
      </c>
      <c r="I46" s="106">
        <v>10</v>
      </c>
      <c r="J46" s="106">
        <v>7</v>
      </c>
      <c r="K46" s="106">
        <v>4</v>
      </c>
      <c r="L46" s="110"/>
    </row>
    <row r="47" spans="1:21" x14ac:dyDescent="0.3">
      <c r="B47" s="67"/>
      <c r="C47" s="67"/>
      <c r="D47" s="67"/>
      <c r="E47" s="109"/>
      <c r="F47" s="109"/>
      <c r="G47" s="108"/>
      <c r="H47" s="46"/>
      <c r="I47" s="46"/>
      <c r="J47" s="110"/>
      <c r="K47" s="111"/>
      <c r="L47" s="110"/>
    </row>
    <row r="48" spans="1:21" x14ac:dyDescent="0.3">
      <c r="B48" s="67"/>
      <c r="C48" s="67"/>
      <c r="D48" s="67"/>
      <c r="E48" s="67"/>
      <c r="F48" s="67"/>
      <c r="G48" s="68"/>
      <c r="H48" s="69"/>
      <c r="I48" s="70"/>
      <c r="J48" s="39"/>
      <c r="K48" s="77"/>
    </row>
    <row r="49" spans="2:11" x14ac:dyDescent="0.3">
      <c r="B49" s="67"/>
      <c r="C49" s="67"/>
      <c r="D49" s="67"/>
      <c r="E49" s="67"/>
      <c r="F49" s="67"/>
      <c r="G49" s="68"/>
      <c r="H49" s="69"/>
      <c r="I49" s="70"/>
      <c r="J49" s="39"/>
      <c r="K49" s="77"/>
    </row>
    <row r="50" spans="2:11" x14ac:dyDescent="0.3">
      <c r="B50" s="67"/>
      <c r="C50" s="67"/>
      <c r="D50" s="67"/>
      <c r="E50" s="67"/>
      <c r="F50" s="67"/>
      <c r="G50" s="68"/>
      <c r="H50" s="69"/>
      <c r="I50" s="70"/>
      <c r="J50" s="39"/>
      <c r="K50" s="77"/>
    </row>
    <row r="51" spans="2:11" x14ac:dyDescent="0.3">
      <c r="B51" s="67"/>
      <c r="C51" s="67"/>
      <c r="D51" s="67"/>
      <c r="E51" s="67"/>
      <c r="F51" s="67"/>
      <c r="G51" s="68"/>
      <c r="H51" s="69"/>
      <c r="I51" s="70"/>
      <c r="J51" s="39"/>
      <c r="K51" s="77"/>
    </row>
    <row r="52" spans="2:11" x14ac:dyDescent="0.3">
      <c r="B52" s="67"/>
      <c r="C52" s="67"/>
      <c r="D52" s="67"/>
      <c r="E52" s="67"/>
      <c r="F52" s="67"/>
      <c r="G52" s="68"/>
      <c r="H52" s="69"/>
      <c r="I52" s="70"/>
      <c r="J52" s="39"/>
      <c r="K52" s="77"/>
    </row>
    <row r="53" spans="2:11" x14ac:dyDescent="0.3">
      <c r="B53" s="67"/>
      <c r="C53" s="67"/>
      <c r="D53" s="67"/>
      <c r="E53" s="67"/>
      <c r="F53" s="67"/>
      <c r="G53" s="68"/>
      <c r="H53" s="69"/>
      <c r="I53" s="70"/>
      <c r="J53" s="39"/>
      <c r="K53" s="77"/>
    </row>
    <row r="54" spans="2:11" x14ac:dyDescent="0.3">
      <c r="B54" s="67"/>
      <c r="C54" s="67"/>
      <c r="D54" s="67"/>
      <c r="E54" s="67"/>
      <c r="F54" s="67"/>
      <c r="G54" s="68"/>
      <c r="H54" s="69"/>
      <c r="I54" s="70"/>
      <c r="J54" s="39"/>
      <c r="K54" s="77"/>
    </row>
    <row r="55" spans="2:11" x14ac:dyDescent="0.3">
      <c r="B55" s="67"/>
      <c r="C55" s="67"/>
      <c r="D55" s="67"/>
      <c r="E55" s="67"/>
      <c r="F55" s="67"/>
      <c r="G55" s="68"/>
      <c r="H55" s="69"/>
      <c r="I55" s="70"/>
      <c r="J55" s="39"/>
      <c r="K55" s="77"/>
    </row>
    <row r="56" spans="2:11" x14ac:dyDescent="0.3">
      <c r="B56" s="67"/>
      <c r="C56" s="67"/>
      <c r="D56" s="67"/>
      <c r="E56" s="67"/>
      <c r="F56" s="67"/>
      <c r="G56" s="68"/>
      <c r="H56" s="69"/>
      <c r="I56" s="70"/>
      <c r="J56" s="39"/>
      <c r="K56" s="77"/>
    </row>
    <row r="57" spans="2:11" x14ac:dyDescent="0.3">
      <c r="B57" s="67"/>
      <c r="C57" s="67"/>
      <c r="D57" s="67"/>
      <c r="E57" s="67"/>
      <c r="F57" s="67"/>
      <c r="G57" s="68"/>
      <c r="H57" s="69"/>
      <c r="I57" s="70"/>
      <c r="J57" s="39"/>
      <c r="K57" s="77"/>
    </row>
    <row r="58" spans="2:11" x14ac:dyDescent="0.3">
      <c r="B58" s="67"/>
      <c r="C58" s="67"/>
      <c r="D58" s="67"/>
      <c r="E58" s="67"/>
      <c r="F58" s="67"/>
      <c r="G58" s="68"/>
      <c r="H58" s="69"/>
      <c r="I58" s="70"/>
      <c r="J58" s="39"/>
      <c r="K58" s="77"/>
    </row>
    <row r="59" spans="2:11" x14ac:dyDescent="0.3">
      <c r="B59" s="67"/>
      <c r="C59" s="67"/>
      <c r="D59" s="67"/>
      <c r="E59" s="67"/>
      <c r="F59" s="67"/>
      <c r="G59" s="68"/>
      <c r="H59" s="69"/>
      <c r="I59" s="70"/>
      <c r="J59" s="39"/>
      <c r="K59" s="77"/>
    </row>
    <row r="60" spans="2:11" x14ac:dyDescent="0.3">
      <c r="B60" s="67"/>
      <c r="C60" s="67"/>
      <c r="D60" s="67"/>
      <c r="E60" s="67"/>
      <c r="F60" s="67"/>
      <c r="G60" s="68"/>
      <c r="H60" s="69"/>
      <c r="I60" s="70"/>
      <c r="J60" s="39"/>
      <c r="K60" s="77"/>
    </row>
    <row r="61" spans="2:11" x14ac:dyDescent="0.3">
      <c r="B61" s="67"/>
      <c r="C61" s="67"/>
      <c r="D61" s="67"/>
      <c r="E61" s="67"/>
      <c r="F61" s="67"/>
      <c r="G61" s="68"/>
      <c r="H61" s="69"/>
      <c r="I61" s="70"/>
      <c r="J61" s="39"/>
      <c r="K61" s="77"/>
    </row>
    <row r="62" spans="2:11" x14ac:dyDescent="0.3">
      <c r="B62" s="67"/>
      <c r="C62" s="67"/>
      <c r="D62" s="67"/>
      <c r="E62" s="67"/>
      <c r="F62" s="67"/>
      <c r="G62" s="68"/>
      <c r="H62" s="69"/>
      <c r="I62" s="70"/>
      <c r="J62" s="39"/>
      <c r="K62" s="77"/>
    </row>
    <row r="63" spans="2:11" x14ac:dyDescent="0.3">
      <c r="B63" s="67"/>
      <c r="C63" s="67"/>
      <c r="D63" s="67"/>
      <c r="E63" s="67"/>
      <c r="F63" s="67"/>
      <c r="G63" s="68"/>
      <c r="H63" s="69"/>
      <c r="I63" s="70"/>
      <c r="J63" s="39"/>
      <c r="K63" s="77"/>
    </row>
    <row r="64" spans="2:11" x14ac:dyDescent="0.3">
      <c r="B64" s="67"/>
      <c r="C64" s="67"/>
      <c r="D64" s="67"/>
      <c r="E64" s="67"/>
      <c r="F64" s="67"/>
      <c r="G64" s="68"/>
      <c r="H64" s="69"/>
      <c r="I64" s="70"/>
      <c r="J64" s="39"/>
      <c r="K64" s="77"/>
    </row>
    <row r="65" spans="2:11" x14ac:dyDescent="0.3">
      <c r="B65" s="67"/>
      <c r="C65" s="67"/>
      <c r="D65" s="67"/>
      <c r="E65" s="67"/>
      <c r="F65" s="67"/>
      <c r="G65" s="68"/>
      <c r="H65" s="69"/>
      <c r="I65" s="70"/>
      <c r="J65" s="39"/>
      <c r="K65" s="77"/>
    </row>
    <row r="66" spans="2:11" x14ac:dyDescent="0.3">
      <c r="B66" s="67"/>
      <c r="C66" s="67"/>
      <c r="D66" s="67"/>
      <c r="E66" s="67"/>
      <c r="F66" s="67"/>
      <c r="G66" s="68"/>
      <c r="H66" s="69"/>
      <c r="I66" s="70"/>
      <c r="J66" s="39"/>
      <c r="K66" s="77"/>
    </row>
    <row r="67" spans="2:11" x14ac:dyDescent="0.3">
      <c r="B67" s="67"/>
      <c r="C67" s="67"/>
      <c r="D67" s="67"/>
      <c r="E67" s="67"/>
      <c r="F67" s="67"/>
      <c r="G67" s="68"/>
      <c r="H67" s="69"/>
      <c r="I67" s="70"/>
      <c r="J67" s="39"/>
      <c r="K67" s="77"/>
    </row>
    <row r="68" spans="2:11" x14ac:dyDescent="0.3">
      <c r="B68" s="67"/>
      <c r="C68" s="67"/>
      <c r="D68" s="67"/>
      <c r="E68" s="67"/>
      <c r="F68" s="67"/>
      <c r="G68" s="68"/>
      <c r="H68" s="69"/>
      <c r="I68" s="70"/>
      <c r="J68" s="39"/>
      <c r="K68" s="77"/>
    </row>
    <row r="69" spans="2:11" x14ac:dyDescent="0.3">
      <c r="B69" s="67"/>
      <c r="C69" s="67"/>
      <c r="D69" s="67"/>
      <c r="E69" s="67"/>
      <c r="F69" s="67"/>
      <c r="G69" s="68"/>
      <c r="H69" s="69"/>
      <c r="I69" s="70"/>
      <c r="J69" s="39"/>
      <c r="K69" s="77"/>
    </row>
    <row r="70" spans="2:11" x14ac:dyDescent="0.3">
      <c r="B70" s="67"/>
      <c r="C70" s="67"/>
      <c r="D70" s="67"/>
      <c r="E70" s="67"/>
      <c r="F70" s="67"/>
      <c r="G70" s="68"/>
      <c r="H70" s="69"/>
      <c r="I70" s="70"/>
      <c r="J70" s="39"/>
      <c r="K70" s="77"/>
    </row>
    <row r="71" spans="2:11" x14ac:dyDescent="0.3">
      <c r="B71" s="67"/>
      <c r="C71" s="67"/>
      <c r="D71" s="67"/>
      <c r="E71" s="67"/>
      <c r="F71" s="67"/>
      <c r="G71" s="68"/>
      <c r="H71" s="69"/>
      <c r="I71" s="70"/>
      <c r="J71" s="39"/>
      <c r="K71" s="77"/>
    </row>
    <row r="72" spans="2:11" x14ac:dyDescent="0.3">
      <c r="B72" s="67"/>
      <c r="C72" s="67"/>
      <c r="D72" s="67"/>
      <c r="E72" s="67"/>
      <c r="F72" s="67"/>
      <c r="G72" s="68"/>
      <c r="H72" s="69"/>
      <c r="I72" s="70"/>
      <c r="J72" s="39"/>
      <c r="K72" s="77"/>
    </row>
    <row r="73" spans="2:11" x14ac:dyDescent="0.3">
      <c r="B73" s="67"/>
      <c r="C73" s="67"/>
      <c r="D73" s="67"/>
      <c r="E73" s="67"/>
      <c r="F73" s="67"/>
      <c r="G73" s="68"/>
      <c r="H73" s="69"/>
      <c r="I73" s="70"/>
      <c r="J73" s="39"/>
      <c r="K73" s="77"/>
    </row>
    <row r="74" spans="2:11" x14ac:dyDescent="0.3">
      <c r="B74" s="67"/>
      <c r="C74" s="67"/>
      <c r="D74" s="67"/>
      <c r="E74" s="67"/>
      <c r="F74" s="67"/>
      <c r="G74" s="68"/>
      <c r="H74" s="69"/>
      <c r="I74" s="70"/>
      <c r="J74" s="39"/>
      <c r="K74" s="77"/>
    </row>
    <row r="75" spans="2:11" x14ac:dyDescent="0.3">
      <c r="B75" s="67"/>
      <c r="C75" s="67"/>
      <c r="D75" s="67"/>
      <c r="E75" s="67"/>
      <c r="F75" s="67"/>
      <c r="G75" s="68"/>
      <c r="H75" s="69"/>
      <c r="I75" s="70"/>
      <c r="J75" s="39"/>
      <c r="K75" s="77"/>
    </row>
    <row r="76" spans="2:11" x14ac:dyDescent="0.3">
      <c r="B76" s="67"/>
      <c r="C76" s="67"/>
      <c r="D76" s="67"/>
      <c r="E76" s="67"/>
      <c r="F76" s="67"/>
      <c r="G76" s="68"/>
      <c r="H76" s="69"/>
      <c r="I76" s="70"/>
      <c r="J76" s="39"/>
      <c r="K76" s="77"/>
    </row>
    <row r="77" spans="2:11" x14ac:dyDescent="0.3">
      <c r="B77" s="67"/>
      <c r="C77" s="67"/>
      <c r="D77" s="67"/>
      <c r="E77" s="67"/>
      <c r="F77" s="67"/>
      <c r="G77" s="68"/>
      <c r="H77" s="69"/>
      <c r="I77" s="70"/>
      <c r="J77" s="39"/>
      <c r="K77" s="77"/>
    </row>
  </sheetData>
  <sheetProtection algorithmName="SHA-512" hashValue="MtIutnWhWCPAu+AADgGYoz1/tzWkSkgjxJtg+mvqG/lmmN9papHQ4Rxp6q+cP+fGW659KSQTPO1iEIiaf/V5WA==" saltValue="+SIgPHuu8eATI/ClYhbVwg==" spinCount="100000" sheet="1" objects="1" scenarios="1" formatColumns="0" formatRows="0"/>
  <mergeCells count="8">
    <mergeCell ref="F40:G40"/>
    <mergeCell ref="C41:D41"/>
    <mergeCell ref="C5:E5"/>
    <mergeCell ref="G5:H5"/>
    <mergeCell ref="I5:K5"/>
    <mergeCell ref="C6:E6"/>
    <mergeCell ref="G6:H6"/>
    <mergeCell ref="I6:J6"/>
  </mergeCells>
  <conditionalFormatting sqref="C42:D42">
    <cfRule type="expression" dxfId="45" priority="6">
      <formula>$E$42="INSUFFISANT"</formula>
    </cfRule>
    <cfRule type="expression" dxfId="44" priority="7">
      <formula>$E$42="MOYEN"</formula>
    </cfRule>
  </conditionalFormatting>
  <conditionalFormatting sqref="C43:D43">
    <cfRule type="expression" dxfId="43" priority="1">
      <formula>$E$43="INSUFFISANT"</formula>
    </cfRule>
    <cfRule type="expression" dxfId="42" priority="2">
      <formula>$E$43="MOYEN"</formula>
    </cfRule>
  </conditionalFormatting>
  <conditionalFormatting sqref="C44:D44">
    <cfRule type="expression" dxfId="41" priority="3">
      <formula>$E$44="INSUFFISANT"</formula>
    </cfRule>
    <cfRule type="expression" dxfId="40" priority="4">
      <formula>$E$44="MOYEN"</formula>
    </cfRule>
  </conditionalFormatting>
  <conditionalFormatting sqref="C45:D45">
    <cfRule type="expression" dxfId="39" priority="5">
      <formula>$E$45="MOYEN"</formula>
    </cfRule>
    <cfRule type="expression" dxfId="38" priority="8">
      <formula>$E$45="INSUFFISANT"</formula>
    </cfRule>
  </conditionalFormatting>
  <conditionalFormatting sqref="H43">
    <cfRule type="cellIs" dxfId="37" priority="10" operator="equal">
      <formula>"INELIGIBLE"</formula>
    </cfRule>
  </conditionalFormatting>
  <conditionalFormatting sqref="H44">
    <cfRule type="cellIs" dxfId="36" priority="9" operator="equal">
      <formula>"INELIGIBLE"</formula>
    </cfRule>
  </conditionalFormatting>
  <dataValidations count="2">
    <dataValidation type="list" allowBlank="1" showInputMessage="1" showErrorMessage="1" sqref="G24 G17:G19 G10:G13 G28:G31 G35:G38" xr:uid="{00000000-0002-0000-0200-000000000000}">
      <formula1>$L$1:$L$3</formula1>
    </dataValidation>
    <dataValidation type="list" allowBlank="1" showInputMessage="1" showErrorMessage="1" sqref="G9 G14:G16 G23" xr:uid="{00000000-0002-0000-0200-000001000000}">
      <formula1>$L$1:$L$5</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6A2F6"/>
  </sheetPr>
  <dimension ref="A1:U77"/>
  <sheetViews>
    <sheetView zoomScaleNormal="100" workbookViewId="0">
      <selection activeCell="K14" sqref="K14"/>
    </sheetView>
  </sheetViews>
  <sheetFormatPr baseColWidth="10" defaultColWidth="58.81640625" defaultRowHeight="13.8" x14ac:dyDescent="0.3"/>
  <cols>
    <col min="1" max="1" width="3.6328125" style="39" customWidth="1"/>
    <col min="2" max="2" width="58.81640625" style="41"/>
    <col min="3" max="6" width="17.7265625" style="41" customWidth="1"/>
    <col min="7" max="7" width="16" style="60" customWidth="1"/>
    <col min="8" max="8" width="12.54296875" style="61" customWidth="1"/>
    <col min="9" max="9" width="13.54296875" style="62" customWidth="1"/>
    <col min="10" max="10" width="25.26953125" style="27" customWidth="1"/>
    <col min="11" max="11" width="86.1796875" style="78" customWidth="1"/>
    <col min="12" max="13" width="58.81640625" style="80"/>
    <col min="14" max="16384" width="58.81640625" style="27"/>
  </cols>
  <sheetData>
    <row r="1" spans="1:21" s="39" customFormat="1" x14ac:dyDescent="0.3">
      <c r="B1" s="67"/>
      <c r="C1" s="67"/>
      <c r="D1" s="67"/>
      <c r="E1" s="67"/>
      <c r="F1" s="67"/>
      <c r="G1" s="68"/>
      <c r="H1" s="87"/>
      <c r="I1" s="87"/>
      <c r="J1" s="88"/>
      <c r="K1" s="89"/>
      <c r="L1" s="80"/>
      <c r="M1" s="80"/>
      <c r="N1" s="80"/>
      <c r="O1" s="80"/>
      <c r="P1" s="80"/>
      <c r="Q1" s="80"/>
      <c r="R1" s="80"/>
      <c r="S1" s="80"/>
      <c r="T1" s="80"/>
      <c r="U1" s="80"/>
    </row>
    <row r="2" spans="1:21" s="91" customFormat="1" ht="22.2" x14ac:dyDescent="0.35">
      <c r="B2" s="168" t="s">
        <v>116</v>
      </c>
      <c r="C2" s="168"/>
      <c r="D2" s="92"/>
      <c r="E2" s="93"/>
      <c r="F2" s="94" t="s">
        <v>100</v>
      </c>
      <c r="G2" s="93"/>
      <c r="H2" s="93"/>
      <c r="L2" s="147">
        <v>1</v>
      </c>
      <c r="M2" s="143"/>
    </row>
    <row r="3" spans="1:21" s="39" customFormat="1" ht="15.6" x14ac:dyDescent="0.3">
      <c r="B3" s="95" t="s">
        <v>98</v>
      </c>
      <c r="C3" s="67"/>
      <c r="D3" s="67"/>
      <c r="E3" s="67"/>
      <c r="F3" s="79"/>
      <c r="G3" s="68"/>
      <c r="H3" s="87"/>
      <c r="I3" s="87"/>
      <c r="J3" s="88"/>
      <c r="K3" s="89"/>
      <c r="L3" s="148">
        <v>2</v>
      </c>
      <c r="M3" s="80"/>
      <c r="N3" s="80"/>
      <c r="O3" s="80"/>
      <c r="P3" s="80"/>
      <c r="Q3" s="80"/>
      <c r="R3" s="80"/>
      <c r="S3" s="80"/>
      <c r="T3" s="80"/>
      <c r="U3" s="80"/>
    </row>
    <row r="4" spans="1:21" s="39" customFormat="1" ht="16.8" thickBot="1" x14ac:dyDescent="0.35">
      <c r="B4" s="67"/>
      <c r="C4" s="67"/>
      <c r="D4" s="67"/>
      <c r="E4" s="67"/>
      <c r="F4" s="79"/>
      <c r="G4" s="68"/>
      <c r="H4" s="87"/>
      <c r="I4" s="87"/>
      <c r="J4" s="88"/>
      <c r="K4" s="89"/>
      <c r="L4" s="147">
        <v>3</v>
      </c>
      <c r="M4" s="80"/>
      <c r="N4" s="80"/>
      <c r="O4" s="80"/>
      <c r="P4" s="80"/>
      <c r="Q4" s="80"/>
      <c r="R4" s="80"/>
      <c r="S4" s="80"/>
      <c r="T4" s="80"/>
      <c r="U4" s="80"/>
    </row>
    <row r="5" spans="1:21" customFormat="1" ht="46.8" customHeight="1" thickBot="1" x14ac:dyDescent="0.35">
      <c r="A5" s="1"/>
      <c r="B5" s="81" t="s">
        <v>76</v>
      </c>
      <c r="C5" s="182">
        <f>NOTICE!$D$12</f>
        <v>0</v>
      </c>
      <c r="D5" s="183"/>
      <c r="E5" s="184"/>
      <c r="F5" s="82"/>
      <c r="G5" s="172" t="s">
        <v>99</v>
      </c>
      <c r="H5" s="185"/>
      <c r="I5" s="186"/>
      <c r="J5" s="187"/>
      <c r="K5" s="188"/>
      <c r="L5" s="148">
        <v>4</v>
      </c>
      <c r="M5" s="83"/>
      <c r="N5" s="83"/>
      <c r="O5" s="83"/>
      <c r="P5" s="84"/>
      <c r="Q5" s="84"/>
      <c r="R5" s="84"/>
      <c r="S5" s="84"/>
      <c r="T5" s="84"/>
      <c r="U5" s="84"/>
    </row>
    <row r="6" spans="1:21" customFormat="1" ht="35.25" customHeight="1" thickBot="1" x14ac:dyDescent="0.25">
      <c r="A6" s="1"/>
      <c r="B6" s="85" t="s">
        <v>5</v>
      </c>
      <c r="C6" s="182">
        <f>NOTICE!$D$13</f>
        <v>0</v>
      </c>
      <c r="D6" s="183"/>
      <c r="E6" s="184"/>
      <c r="F6" s="82"/>
      <c r="G6" s="172" t="s">
        <v>77</v>
      </c>
      <c r="H6" s="185"/>
      <c r="I6" s="189"/>
      <c r="J6" s="190"/>
      <c r="K6" s="82"/>
      <c r="L6" s="83"/>
      <c r="M6" s="83"/>
      <c r="N6" s="83"/>
      <c r="O6" s="83"/>
      <c r="P6" s="84"/>
      <c r="Q6" s="84"/>
      <c r="R6" s="84"/>
      <c r="S6" s="84"/>
      <c r="T6" s="84"/>
      <c r="U6" s="84"/>
    </row>
    <row r="7" spans="1:21" s="48" customFormat="1" ht="14.4" thickBot="1" x14ac:dyDescent="0.35">
      <c r="B7" s="49"/>
      <c r="G7" s="58"/>
      <c r="H7" s="46"/>
      <c r="I7" s="47"/>
      <c r="K7" s="76"/>
      <c r="L7" s="110"/>
      <c r="M7" s="110"/>
    </row>
    <row r="8" spans="1:21" ht="19.95" customHeight="1" x14ac:dyDescent="0.3">
      <c r="B8" s="28" t="s">
        <v>15</v>
      </c>
      <c r="C8" s="29" t="s">
        <v>16</v>
      </c>
      <c r="D8" s="29" t="s">
        <v>17</v>
      </c>
      <c r="E8" s="29" t="s">
        <v>18</v>
      </c>
      <c r="F8" s="29" t="s">
        <v>19</v>
      </c>
      <c r="G8" s="29" t="s">
        <v>20</v>
      </c>
      <c r="H8" s="43" t="s">
        <v>21</v>
      </c>
      <c r="I8" s="29" t="s">
        <v>22</v>
      </c>
      <c r="J8" s="29" t="s">
        <v>63</v>
      </c>
      <c r="K8" s="29" t="s">
        <v>23</v>
      </c>
    </row>
    <row r="9" spans="1:21" ht="42" customHeight="1" x14ac:dyDescent="0.3">
      <c r="B9" s="51" t="s">
        <v>113</v>
      </c>
      <c r="C9" s="30" t="s">
        <v>66</v>
      </c>
      <c r="D9" s="30" t="s">
        <v>24</v>
      </c>
      <c r="E9" s="30" t="s">
        <v>67</v>
      </c>
      <c r="F9" s="30" t="s">
        <v>68</v>
      </c>
      <c r="G9" s="42"/>
      <c r="H9" s="64" t="str">
        <f>IF(ISBLANK(G9),"",IF(G9=1,2,IF(G9=2,1,IF(G9=3,1,0))))</f>
        <v/>
      </c>
      <c r="I9" s="35">
        <v>2</v>
      </c>
      <c r="J9" s="42"/>
      <c r="K9" s="146" t="str">
        <f>IF(G9="","",IF(G9=1,"","L’orientation des bâtiments est primordiale. Si celle-ci n’a pas été ou ne peut être optimisée lors de la construction, des éléments de ventilation devront être ajoutés pour faciliter la circulation de l’air."))</f>
        <v/>
      </c>
    </row>
    <row r="10" spans="1:21" ht="42" customHeight="1" x14ac:dyDescent="0.3">
      <c r="B10" s="52" t="s">
        <v>95</v>
      </c>
      <c r="C10" s="30" t="s">
        <v>64</v>
      </c>
      <c r="D10" s="30" t="s">
        <v>65</v>
      </c>
      <c r="E10" s="31"/>
      <c r="F10" s="31"/>
      <c r="G10" s="42"/>
      <c r="H10" s="64" t="str">
        <f>IF(ISBLANK(G10),"",IF(G10=1,1,0))</f>
        <v/>
      </c>
      <c r="I10" s="35">
        <v>1</v>
      </c>
      <c r="J10" s="42"/>
      <c r="K10" s="146" t="str">
        <f>IF(G10="","",IF(G10=1,"","L’aménagement des abords, notamment par l’implantation d’un couvert végétal, permet de conserver la fraîcheur et de limiter l’accumulation de chaleur."))</f>
        <v/>
      </c>
    </row>
    <row r="11" spans="1:21" ht="42" customHeight="1" x14ac:dyDescent="0.3">
      <c r="B11" s="52" t="s">
        <v>69</v>
      </c>
      <c r="C11" s="30" t="s">
        <v>25</v>
      </c>
      <c r="D11" s="30" t="s">
        <v>26</v>
      </c>
      <c r="E11" s="31"/>
      <c r="F11" s="31"/>
      <c r="G11" s="42"/>
      <c r="H11" s="64" t="str">
        <f>IF(ISBLANK(G11),"",IF(G11=1,1,0))</f>
        <v/>
      </c>
      <c r="I11" s="35">
        <v>1</v>
      </c>
      <c r="J11" s="42"/>
      <c r="K11" s="146" t="str">
        <f>IF(G11="","",IF(G11=1,"","Les obstacles situés à moins de 20 m des entrées et sorties d’air constituent un frein à l’optimisation de la circulation et du renouvellement de l’air. Il est donc fortement conseillé de les retirer."))</f>
        <v/>
      </c>
    </row>
    <row r="12" spans="1:21" ht="42" customHeight="1" x14ac:dyDescent="0.3">
      <c r="B12" s="53" t="s">
        <v>124</v>
      </c>
      <c r="C12" s="30" t="s">
        <v>46</v>
      </c>
      <c r="D12" s="30" t="s">
        <v>47</v>
      </c>
      <c r="E12" s="31"/>
      <c r="F12" s="31"/>
      <c r="G12" s="42"/>
      <c r="H12" s="64" t="str">
        <f>IF(ISBLANK(G12),"",IF(G12=1,1,0))</f>
        <v/>
      </c>
      <c r="I12" s="35">
        <v>1</v>
      </c>
      <c r="J12" s="42"/>
      <c r="K12" s="146" t="str">
        <f>IF(ISBLANK(G12),"",(IF(G12=2,L12,"")))</f>
        <v/>
      </c>
      <c r="L12" s="80" t="s">
        <v>101</v>
      </c>
    </row>
    <row r="13" spans="1:21" ht="42" customHeight="1" x14ac:dyDescent="0.3">
      <c r="B13" s="52" t="s">
        <v>27</v>
      </c>
      <c r="C13" s="30" t="s">
        <v>28</v>
      </c>
      <c r="D13" s="30" t="s">
        <v>29</v>
      </c>
      <c r="E13" s="31"/>
      <c r="F13" s="31"/>
      <c r="G13" s="42"/>
      <c r="H13" s="64" t="str">
        <f>IF(ISBLANK(G13),"",IF(G13=1,1,0))</f>
        <v/>
      </c>
      <c r="I13" s="35">
        <v>1</v>
      </c>
      <c r="J13" s="42"/>
      <c r="K13" s="146" t="str">
        <f>IF(G13="","",IF(G13=1,"","Pour ses propriétés anti-condensation et son effet isolant, le fibrociment (sans amiante) est à privilégier pour le logement des animaux. Le bac acier isolé et anticondensation trouve également sa place, même avec des températures estivales plus élevées."))</f>
        <v/>
      </c>
    </row>
    <row r="14" spans="1:21" ht="42" customHeight="1" x14ac:dyDescent="0.3">
      <c r="B14" s="52" t="s">
        <v>30</v>
      </c>
      <c r="C14" s="30" t="s">
        <v>70</v>
      </c>
      <c r="D14" s="30" t="s">
        <v>71</v>
      </c>
      <c r="E14" s="30" t="s">
        <v>31</v>
      </c>
      <c r="F14" s="30" t="s">
        <v>32</v>
      </c>
      <c r="G14" s="42"/>
      <c r="H14" s="64" t="str">
        <f>IF(ISBLANK(G14),"",IF(G14=1,2,IF(G14=2,1,IF(G14=3,0.5,0))))</f>
        <v/>
      </c>
      <c r="I14" s="35">
        <v>2</v>
      </c>
      <c r="J14" s="42"/>
      <c r="K14" s="146" t="str">
        <f>IF(G14="","",IF(G14=1,"","Lors des rénovations ou des constructions, l’isolation doit être optimale, notamment grâce à la mise en place de panneaux sandwich avec mousse de polyuréthane, qui offrent le coefficient thermique le plus favorable."))</f>
        <v/>
      </c>
    </row>
    <row r="15" spans="1:21" ht="42" customHeight="1" x14ac:dyDescent="0.3">
      <c r="B15" s="52" t="s">
        <v>33</v>
      </c>
      <c r="C15" s="30" t="s">
        <v>34</v>
      </c>
      <c r="D15" s="30" t="s">
        <v>72</v>
      </c>
      <c r="E15" s="34" t="s">
        <v>35</v>
      </c>
      <c r="F15" s="30" t="s">
        <v>36</v>
      </c>
      <c r="G15" s="42"/>
      <c r="H15" s="64" t="str">
        <f>IF(ISBLANK(G15),"",IF(G15=1,2,IF(G15=2,1,IF(G15=3,0.5,0))))</f>
        <v/>
      </c>
      <c r="I15" s="35">
        <v>2</v>
      </c>
      <c r="J15" s="42"/>
      <c r="K15" s="146" t="str">
        <f>IF(G15="","",IF(G15=1,"","Lors des rénovations ou des constructions, l’isolation doit être optimale, notamment grâce à la mise en place de panneaux sandwich avec mousse de polyuréthane, qui offrent le coefficient thermique le plus favorable."))</f>
        <v/>
      </c>
    </row>
    <row r="16" spans="1:21" ht="42" customHeight="1" x14ac:dyDescent="0.3">
      <c r="B16" s="52" t="s">
        <v>37</v>
      </c>
      <c r="C16" s="30" t="s">
        <v>73</v>
      </c>
      <c r="D16" s="30" t="s">
        <v>38</v>
      </c>
      <c r="E16" s="34" t="s">
        <v>39</v>
      </c>
      <c r="F16" s="30" t="s">
        <v>40</v>
      </c>
      <c r="G16" s="42"/>
      <c r="H16" s="64" t="str">
        <f>IF(ISBLANK(G16),"",IF(G16=1,4,IF(G16=2,3,IF(G16=3,1,0))))</f>
        <v/>
      </c>
      <c r="I16" s="35">
        <v>4</v>
      </c>
      <c r="J16" s="42"/>
      <c r="K16" s="146" t="str">
        <f>IF(G16="","",IF(G16=1,"",L16))</f>
        <v/>
      </c>
      <c r="L16" s="80" t="s">
        <v>102</v>
      </c>
    </row>
    <row r="17" spans="1:13" ht="42" customHeight="1" x14ac:dyDescent="0.3">
      <c r="B17" s="52" t="s">
        <v>123</v>
      </c>
      <c r="C17" s="30" t="s">
        <v>46</v>
      </c>
      <c r="D17" s="30" t="s">
        <v>47</v>
      </c>
      <c r="E17" s="34"/>
      <c r="F17" s="33"/>
      <c r="G17" s="63"/>
      <c r="H17" s="64" t="str">
        <f>IF(ISBLANK(G17),"",IF(G17=1,1,0))</f>
        <v/>
      </c>
      <c r="I17" s="35">
        <v>1</v>
      </c>
      <c r="J17" s="42"/>
      <c r="K17" s="146" t="str">
        <f>IF(G17="","",IF(G17=1,"","Afin de protéger les animaux et d’assurer une bonne isolation thermique, les jupes de couleur foncée doivent être isolées."))</f>
        <v/>
      </c>
    </row>
    <row r="18" spans="1:13" ht="42" customHeight="1" x14ac:dyDescent="0.3">
      <c r="B18" s="52" t="s">
        <v>115</v>
      </c>
      <c r="C18" s="30" t="s">
        <v>46</v>
      </c>
      <c r="D18" s="30" t="s">
        <v>47</v>
      </c>
      <c r="E18" s="30"/>
      <c r="F18" s="30"/>
      <c r="G18" s="42"/>
      <c r="H18" s="65" t="str">
        <f>IF(ISBLANK(G18),"",IF(G18=1,1,0))</f>
        <v/>
      </c>
      <c r="I18" s="32">
        <v>1</v>
      </c>
      <c r="J18" s="42"/>
      <c r="K18" s="71" t="str">
        <f>IF(G18="","",IF(G18=1,"","Le rayonnement direct sur les ouvertures du batiment engendre une augmentation de température dans le batiment, il est nécessaire de bien veiller à les limiter dans le bâtiment (toit à large débord, obturateurs, aménagement paysagers)."))</f>
        <v/>
      </c>
      <c r="L18" s="39"/>
    </row>
    <row r="19" spans="1:13" ht="42" customHeight="1" thickBot="1" x14ac:dyDescent="0.35">
      <c r="B19" s="167" t="s">
        <v>114</v>
      </c>
      <c r="C19" s="163"/>
      <c r="D19" s="163"/>
      <c r="E19" s="163"/>
      <c r="F19" s="163"/>
      <c r="G19" s="164"/>
      <c r="H19" s="165"/>
      <c r="I19" s="35"/>
      <c r="J19" s="164"/>
      <c r="K19" s="166"/>
      <c r="L19" s="39"/>
    </row>
    <row r="20" spans="1:13" s="36" customFormat="1" ht="18" customHeight="1" thickBot="1" x14ac:dyDescent="0.35">
      <c r="A20" s="39"/>
      <c r="B20" s="55"/>
      <c r="C20" s="55"/>
      <c r="D20" s="55"/>
      <c r="E20" s="55"/>
      <c r="F20" s="55"/>
      <c r="G20" s="56" t="s">
        <v>21</v>
      </c>
      <c r="H20" s="96">
        <f>IF(COUNTA(G9:G18)=0,0,SUM(H9:H18)+IF(AND(ISBLANK(G17),COUNTBLANK(G9:G18)=1), 1, 0))</f>
        <v>0</v>
      </c>
      <c r="I20" s="56">
        <f>SUM(I9:I18)</f>
        <v>16</v>
      </c>
      <c r="J20" s="55"/>
      <c r="K20" s="75"/>
      <c r="L20" s="39"/>
      <c r="M20" s="80"/>
    </row>
    <row r="21" spans="1:13" s="48" customFormat="1" ht="14.4" thickBot="1" x14ac:dyDescent="0.35">
      <c r="G21" s="59"/>
      <c r="H21" s="46"/>
      <c r="I21" s="40"/>
      <c r="J21" s="50"/>
      <c r="K21" s="76"/>
      <c r="M21" s="110"/>
    </row>
    <row r="22" spans="1:13" s="37" customFormat="1" ht="19.95" customHeight="1" x14ac:dyDescent="0.2">
      <c r="B22" s="28" t="s">
        <v>41</v>
      </c>
      <c r="C22" s="29" t="s">
        <v>16</v>
      </c>
      <c r="D22" s="29" t="s">
        <v>17</v>
      </c>
      <c r="E22" s="29" t="s">
        <v>18</v>
      </c>
      <c r="F22" s="29" t="s">
        <v>19</v>
      </c>
      <c r="G22" s="29" t="s">
        <v>20</v>
      </c>
      <c r="H22" s="43" t="s">
        <v>21</v>
      </c>
      <c r="I22" s="29" t="s">
        <v>22</v>
      </c>
      <c r="J22" s="29"/>
      <c r="K22" s="74"/>
      <c r="M22" s="100"/>
    </row>
    <row r="23" spans="1:13" s="38" customFormat="1" ht="42" customHeight="1" x14ac:dyDescent="0.3">
      <c r="A23" s="37"/>
      <c r="B23" s="52" t="s">
        <v>42</v>
      </c>
      <c r="C23" s="30" t="s">
        <v>88</v>
      </c>
      <c r="D23" s="30" t="s">
        <v>89</v>
      </c>
      <c r="E23" s="30" t="s">
        <v>74</v>
      </c>
      <c r="F23" s="30" t="s">
        <v>75</v>
      </c>
      <c r="G23" s="42"/>
      <c r="H23" s="64" t="str">
        <f>IF(ISBLANK(G23),"",IF(G23=1,8,IF(G23=2,7,IF(G23=3,4,0))))</f>
        <v/>
      </c>
      <c r="I23" s="32">
        <v>8</v>
      </c>
      <c r="J23" s="42"/>
      <c r="K23" s="146" t="str">
        <f>IF(OR(G23=3,G23=4),L23,"")</f>
        <v/>
      </c>
      <c r="L23" s="80" t="s">
        <v>103</v>
      </c>
      <c r="M23" s="100"/>
    </row>
    <row r="24" spans="1:13" s="38" customFormat="1" ht="42" customHeight="1" thickBot="1" x14ac:dyDescent="0.35">
      <c r="A24" s="37"/>
      <c r="B24" s="52" t="s">
        <v>122</v>
      </c>
      <c r="C24" s="30" t="s">
        <v>26</v>
      </c>
      <c r="D24" s="30" t="s">
        <v>25</v>
      </c>
      <c r="E24" s="30"/>
      <c r="F24" s="30"/>
      <c r="G24" s="42"/>
      <c r="H24" s="64" t="str">
        <f>IF(ISBLANK(G24),"",IF(G24=1,1,0))</f>
        <v/>
      </c>
      <c r="I24" s="32">
        <v>1</v>
      </c>
      <c r="J24" s="42"/>
      <c r="K24" s="71" t="str">
        <f>IF(G24&gt;1,L24,"")</f>
        <v/>
      </c>
      <c r="L24" s="80" t="s">
        <v>104</v>
      </c>
      <c r="M24" s="100"/>
    </row>
    <row r="25" spans="1:13" s="39" customFormat="1" ht="18" customHeight="1" thickBot="1" x14ac:dyDescent="0.35">
      <c r="B25" s="55"/>
      <c r="C25" s="55"/>
      <c r="D25" s="55"/>
      <c r="E25" s="55"/>
      <c r="F25" s="55"/>
      <c r="G25" s="56" t="s">
        <v>21</v>
      </c>
      <c r="H25" s="66">
        <f>SUM(H23:H24)</f>
        <v>0</v>
      </c>
      <c r="I25" s="56">
        <f>SUM(I23:I24)</f>
        <v>9</v>
      </c>
      <c r="J25" s="55"/>
      <c r="K25" s="75"/>
      <c r="M25" s="80"/>
    </row>
    <row r="26" spans="1:13" s="48" customFormat="1" ht="14.4" thickBot="1" x14ac:dyDescent="0.35">
      <c r="G26" s="58"/>
      <c r="H26" s="46"/>
      <c r="I26" s="47"/>
      <c r="K26" s="76"/>
      <c r="M26" s="110"/>
    </row>
    <row r="27" spans="1:13" s="37" customFormat="1" ht="19.95" customHeight="1" x14ac:dyDescent="0.2">
      <c r="B27" s="28" t="s">
        <v>43</v>
      </c>
      <c r="C27" s="29" t="s">
        <v>16</v>
      </c>
      <c r="D27" s="29" t="s">
        <v>17</v>
      </c>
      <c r="E27" s="29"/>
      <c r="F27" s="29"/>
      <c r="G27" s="29" t="s">
        <v>20</v>
      </c>
      <c r="H27" s="43" t="s">
        <v>21</v>
      </c>
      <c r="I27" s="29" t="s">
        <v>22</v>
      </c>
      <c r="J27" s="29"/>
      <c r="K27" s="74"/>
      <c r="M27" s="100"/>
    </row>
    <row r="28" spans="1:13" s="38" customFormat="1" ht="42" customHeight="1" x14ac:dyDescent="0.2">
      <c r="A28" s="37"/>
      <c r="B28" s="53" t="s">
        <v>118</v>
      </c>
      <c r="C28" s="30" t="s">
        <v>64</v>
      </c>
      <c r="D28" s="30" t="s">
        <v>65</v>
      </c>
      <c r="E28" s="31"/>
      <c r="F28" s="34"/>
      <c r="G28" s="42"/>
      <c r="H28" s="97" t="str">
        <f>IF(ISBLANK(G28),"",IF(G28=1,2,0))</f>
        <v/>
      </c>
      <c r="I28" s="98">
        <v>2</v>
      </c>
      <c r="J28" s="99"/>
      <c r="K28" s="54" t="str">
        <f>IF(G28="","",IF(G28=1,"","Les installations de gestion de l’ambiance doivent être entretenues annuellement afin de garantir un fonctionnement optimal."))</f>
        <v/>
      </c>
      <c r="L28" s="100"/>
      <c r="M28" s="100"/>
    </row>
    <row r="29" spans="1:13" s="38" customFormat="1" ht="42" customHeight="1" x14ac:dyDescent="0.2">
      <c r="A29" s="37"/>
      <c r="B29" s="57" t="s">
        <v>44</v>
      </c>
      <c r="C29" s="30" t="s">
        <v>64</v>
      </c>
      <c r="D29" s="30" t="s">
        <v>65</v>
      </c>
      <c r="E29" s="31"/>
      <c r="F29" s="34"/>
      <c r="G29" s="42"/>
      <c r="H29" s="97" t="str">
        <f>IF(ISBLANK(G29),"",IF(G29=1,2,0))</f>
        <v/>
      </c>
      <c r="I29" s="98">
        <v>2</v>
      </c>
      <c r="J29" s="99"/>
      <c r="K29" s="54" t="str">
        <f>IF(G29="","",IF(G29=1,"","Toutes les installations doivent être nettoyées et vérifiées en fin de bande (turbines, courroies, groupe électrogène…), afin de permettre leur réparation/changement avant l’entrée de nouveaux animaux. "))</f>
        <v/>
      </c>
      <c r="L29" s="100"/>
      <c r="M29" s="100"/>
    </row>
    <row r="30" spans="1:13" s="38" customFormat="1" ht="42" customHeight="1" x14ac:dyDescent="0.2">
      <c r="A30" s="37"/>
      <c r="B30" s="57" t="s">
        <v>45</v>
      </c>
      <c r="C30" s="30" t="s">
        <v>46</v>
      </c>
      <c r="D30" s="30" t="s">
        <v>47</v>
      </c>
      <c r="E30" s="31"/>
      <c r="F30" s="34"/>
      <c r="G30" s="63"/>
      <c r="H30" s="97" t="str">
        <f>IF(ISBLANK(G30),"",IF(G30=1,1,0))</f>
        <v/>
      </c>
      <c r="I30" s="98">
        <v>1</v>
      </c>
      <c r="J30" s="99"/>
      <c r="K30" s="54" t="str">
        <f>IF(G30="","",IF(G30=1,"","L’installation électrique doit être conforme à la norme NF C 15-100, relative aux locaux humides présentant des risques d’incendie. Chaque groupe de ventilation doit être protégé par au moins un disjoncteur différentiel."))</f>
        <v/>
      </c>
      <c r="L30" s="100"/>
      <c r="M30" s="100"/>
    </row>
    <row r="31" spans="1:13" s="38" customFormat="1" ht="42" customHeight="1" thickBot="1" x14ac:dyDescent="0.25">
      <c r="A31" s="37"/>
      <c r="B31" s="57" t="s">
        <v>48</v>
      </c>
      <c r="C31" s="30" t="s">
        <v>26</v>
      </c>
      <c r="D31" s="30" t="s">
        <v>47</v>
      </c>
      <c r="E31" s="31"/>
      <c r="F31" s="34"/>
      <c r="G31" s="42"/>
      <c r="H31" s="97" t="str">
        <f>IF(ISBLANK(G31),"",IF(G31=1,1,0))</f>
        <v/>
      </c>
      <c r="I31" s="98">
        <v>1</v>
      </c>
      <c r="J31" s="99"/>
      <c r="K31" s="54" t="str">
        <f>IF(G31="","",IF(G31=1,"","Afin de garantir un dépannage immédiat, il est indispensable de disposer d’un stock de pièces détachées."))</f>
        <v/>
      </c>
      <c r="L31" s="100"/>
      <c r="M31" s="100"/>
    </row>
    <row r="32" spans="1:13" s="37" customFormat="1" ht="18" customHeight="1" thickBot="1" x14ac:dyDescent="0.25">
      <c r="B32" s="55"/>
      <c r="C32" s="56"/>
      <c r="D32" s="56"/>
      <c r="E32" s="56"/>
      <c r="F32" s="56"/>
      <c r="G32" s="56" t="s">
        <v>21</v>
      </c>
      <c r="H32" s="96">
        <f>IF(COUNTA(G28:G31)=0,0,SUM(H28:H31)+IF(AND(ISBLANK(G30),COUNTBLANK(G28:G31)=1), 1, 0))</f>
        <v>0</v>
      </c>
      <c r="I32" s="56">
        <f>SUM(I28:I31)</f>
        <v>6</v>
      </c>
      <c r="J32" s="56"/>
      <c r="K32" s="75"/>
      <c r="M32" s="100"/>
    </row>
    <row r="33" spans="1:21" s="44" customFormat="1" ht="14.4" thickBot="1" x14ac:dyDescent="0.25">
      <c r="G33" s="47"/>
      <c r="H33" s="46"/>
      <c r="I33" s="47"/>
      <c r="J33" s="45"/>
      <c r="K33" s="76"/>
      <c r="M33" s="144"/>
    </row>
    <row r="34" spans="1:21" s="37" customFormat="1" ht="19.95" customHeight="1" x14ac:dyDescent="0.2">
      <c r="B34" s="28" t="s">
        <v>49</v>
      </c>
      <c r="C34" s="29"/>
      <c r="D34" s="29"/>
      <c r="E34" s="29"/>
      <c r="F34" s="29"/>
      <c r="G34" s="29" t="s">
        <v>20</v>
      </c>
      <c r="H34" s="43" t="s">
        <v>21</v>
      </c>
      <c r="I34" s="29" t="s">
        <v>22</v>
      </c>
      <c r="J34" s="29"/>
      <c r="K34" s="74"/>
      <c r="M34" s="100"/>
    </row>
    <row r="35" spans="1:21" s="38" customFormat="1" ht="42" customHeight="1" x14ac:dyDescent="0.2">
      <c r="A35" s="37"/>
      <c r="B35" s="57" t="s">
        <v>119</v>
      </c>
      <c r="C35" s="30" t="s">
        <v>64</v>
      </c>
      <c r="D35" s="30" t="s">
        <v>65</v>
      </c>
      <c r="E35" s="34"/>
      <c r="F35" s="34"/>
      <c r="G35" s="42"/>
      <c r="H35" s="97" t="str">
        <f>IF(ISBLANK(G35),"",IF(G35=1,2,0))</f>
        <v/>
      </c>
      <c r="I35" s="98">
        <v>2</v>
      </c>
      <c r="J35" s="99"/>
      <c r="K35" s="54" t="str">
        <f>IF(G35=2,"Il est recommandé d’entretenir et de vérifier régulièrement le système électrique de secours (génératrice ou groupe électrogène) afin de garantir la ventilation des animaux en cas de coupure de courant liée aux aléas climatiques.","")</f>
        <v/>
      </c>
      <c r="L35" s="100"/>
      <c r="M35" s="100"/>
      <c r="N35" s="100"/>
      <c r="O35" s="100"/>
      <c r="P35" s="100"/>
      <c r="Q35" s="100"/>
      <c r="R35" s="100"/>
      <c r="S35" s="100"/>
      <c r="T35" s="100"/>
      <c r="U35" s="100"/>
    </row>
    <row r="36" spans="1:21" s="38" customFormat="1" ht="42" customHeight="1" x14ac:dyDescent="0.2">
      <c r="A36" s="37"/>
      <c r="B36" s="57" t="s">
        <v>121</v>
      </c>
      <c r="C36" s="30" t="s">
        <v>64</v>
      </c>
      <c r="D36" s="30" t="s">
        <v>65</v>
      </c>
      <c r="E36" s="34"/>
      <c r="F36" s="34"/>
      <c r="G36" s="42"/>
      <c r="H36" s="97" t="str">
        <f>IF(ISBLANK(G36),"",IF(G36=1,2,0))</f>
        <v/>
      </c>
      <c r="I36" s="98">
        <v>2</v>
      </c>
      <c r="J36" s="99"/>
      <c r="K36" s="54" t="str">
        <f>IF(G36=2,L36,"")</f>
        <v/>
      </c>
      <c r="L36" s="100" t="s">
        <v>105</v>
      </c>
      <c r="M36" s="100"/>
      <c r="N36" s="100"/>
      <c r="O36" s="100"/>
      <c r="P36" s="100"/>
      <c r="Q36" s="100"/>
      <c r="R36" s="100"/>
      <c r="S36" s="100"/>
      <c r="T36" s="100"/>
      <c r="U36" s="100"/>
    </row>
    <row r="37" spans="1:21" s="38" customFormat="1" ht="42" customHeight="1" x14ac:dyDescent="0.2">
      <c r="A37" s="37"/>
      <c r="B37" s="57" t="s">
        <v>90</v>
      </c>
      <c r="C37" s="30" t="s">
        <v>64</v>
      </c>
      <c r="D37" s="30" t="s">
        <v>65</v>
      </c>
      <c r="E37" s="34"/>
      <c r="F37" s="34"/>
      <c r="G37" s="42"/>
      <c r="H37" s="97" t="str">
        <f>IF(ISBLANK(G37),"",IF(G37=1,2,0))</f>
        <v/>
      </c>
      <c r="I37" s="98">
        <v>2</v>
      </c>
      <c r="J37" s="99"/>
      <c r="K37" s="54" t="str">
        <f>IF(G37=2,L37,"")</f>
        <v/>
      </c>
      <c r="L37" s="100" t="s">
        <v>106</v>
      </c>
      <c r="M37" s="100"/>
      <c r="N37" s="100"/>
      <c r="O37" s="100"/>
      <c r="P37" s="100"/>
      <c r="Q37" s="100"/>
      <c r="R37" s="100"/>
      <c r="S37" s="100"/>
      <c r="T37" s="100"/>
      <c r="U37" s="100"/>
    </row>
    <row r="38" spans="1:21" s="38" customFormat="1" ht="42" customHeight="1" thickBot="1" x14ac:dyDescent="0.25">
      <c r="A38" s="37"/>
      <c r="B38" s="73" t="s">
        <v>120</v>
      </c>
      <c r="C38" s="30" t="s">
        <v>46</v>
      </c>
      <c r="D38" s="30" t="s">
        <v>47</v>
      </c>
      <c r="E38" s="31"/>
      <c r="F38" s="31"/>
      <c r="G38" s="42"/>
      <c r="H38" s="65" t="str">
        <f>IF(ISBLANK(G38),"",IF(G38=1,2,0))</f>
        <v/>
      </c>
      <c r="I38" s="32">
        <v>2</v>
      </c>
      <c r="J38" s="42"/>
      <c r="K38" s="72" t="str">
        <f>IF(H38=0,L38,"")</f>
        <v/>
      </c>
      <c r="L38" s="101" t="s">
        <v>107</v>
      </c>
      <c r="M38" s="100"/>
    </row>
    <row r="39" spans="1:21" s="37" customFormat="1" ht="18" customHeight="1" thickBot="1" x14ac:dyDescent="0.25">
      <c r="B39" s="55"/>
      <c r="C39" s="56"/>
      <c r="D39" s="56"/>
      <c r="E39" s="56"/>
      <c r="F39" s="56"/>
      <c r="G39" s="56" t="s">
        <v>21</v>
      </c>
      <c r="H39" s="66">
        <f>SUM(H35:H38)</f>
        <v>0</v>
      </c>
      <c r="I39" s="56">
        <f>SUM(I35:I38)</f>
        <v>8</v>
      </c>
      <c r="J39" s="56"/>
      <c r="K39" s="75"/>
      <c r="M39" s="100"/>
    </row>
    <row r="40" spans="1:21" ht="19.2" customHeight="1" thickBot="1" x14ac:dyDescent="0.35">
      <c r="B40" s="39"/>
      <c r="C40" s="39"/>
      <c r="D40" s="39"/>
      <c r="E40" s="39"/>
      <c r="F40" s="180" t="s">
        <v>50</v>
      </c>
      <c r="G40" s="181"/>
      <c r="H40" s="113">
        <f>H20+H25+H32+H39</f>
        <v>0</v>
      </c>
      <c r="I40" s="56">
        <f>I20+I25+I32+I39</f>
        <v>39</v>
      </c>
      <c r="J40" s="40"/>
      <c r="K40" s="77"/>
    </row>
    <row r="41" spans="1:21" ht="18" x14ac:dyDescent="0.35">
      <c r="B41" s="102"/>
      <c r="C41" s="178" t="s">
        <v>51</v>
      </c>
      <c r="D41" s="179"/>
      <c r="E41" s="108"/>
      <c r="F41" s="109"/>
      <c r="G41" s="108"/>
      <c r="H41" s="108" t="s">
        <v>51</v>
      </c>
      <c r="I41" s="108" t="s">
        <v>52</v>
      </c>
      <c r="J41" s="108" t="s">
        <v>53</v>
      </c>
      <c r="K41" s="108" t="s">
        <v>54</v>
      </c>
      <c r="L41" s="110"/>
    </row>
    <row r="42" spans="1:21" ht="18" x14ac:dyDescent="0.35">
      <c r="B42" s="102" t="s">
        <v>55</v>
      </c>
      <c r="C42" s="107" t="str">
        <f>$H42</f>
        <v/>
      </c>
      <c r="D42" s="103" t="s">
        <v>91</v>
      </c>
      <c r="E42" s="106" t="str">
        <f>IF(C42&gt;7,"CORRECT",IF(AND(C42&gt;4,C42&lt;=7),"MOYEN",IF(AND(C42&gt;=0,C42&lt;=4),"INSUFFISANT")))</f>
        <v>CORRECT</v>
      </c>
      <c r="F42" s="109"/>
      <c r="G42" s="106" t="s">
        <v>55</v>
      </c>
      <c r="H42" s="112" t="str">
        <f>IF(G18="","",H20*10/I20)</f>
        <v/>
      </c>
      <c r="I42" s="106">
        <v>10</v>
      </c>
      <c r="J42" s="106">
        <v>7</v>
      </c>
      <c r="K42" s="106">
        <v>4</v>
      </c>
      <c r="L42" s="110"/>
    </row>
    <row r="43" spans="1:21" ht="18" x14ac:dyDescent="0.35">
      <c r="B43" s="102" t="s">
        <v>56</v>
      </c>
      <c r="C43" s="107" t="str">
        <f>$H43</f>
        <v/>
      </c>
      <c r="D43" s="103" t="s">
        <v>91</v>
      </c>
      <c r="E43" s="106" t="str">
        <f t="shared" ref="E43:E45" si="0">IF(C43&gt;7,"CORRECT",IF(AND(C43&gt;4,C43&lt;=7),"MOYEN",IF(AND(C43&gt;=0,C43&lt;=4),"INSUFFISANT")))</f>
        <v>CORRECT</v>
      </c>
      <c r="F43" s="109"/>
      <c r="G43" s="106" t="s">
        <v>56</v>
      </c>
      <c r="H43" s="112" t="str">
        <f>IF(G24="","",H25*10/I25)</f>
        <v/>
      </c>
      <c r="I43" s="106">
        <v>10</v>
      </c>
      <c r="J43" s="106">
        <v>7</v>
      </c>
      <c r="K43" s="106">
        <v>4</v>
      </c>
      <c r="L43" s="110"/>
    </row>
    <row r="44" spans="1:21" ht="18" x14ac:dyDescent="0.35">
      <c r="B44" s="102" t="s">
        <v>57</v>
      </c>
      <c r="C44" s="107" t="str">
        <f>$H44</f>
        <v/>
      </c>
      <c r="D44" s="104" t="s">
        <v>91</v>
      </c>
      <c r="E44" s="106" t="str">
        <f t="shared" si="0"/>
        <v>CORRECT</v>
      </c>
      <c r="F44" s="109"/>
      <c r="G44" s="106" t="s">
        <v>57</v>
      </c>
      <c r="H44" s="112" t="str">
        <f>IF(G31=0,"",H32*10/I32)</f>
        <v/>
      </c>
      <c r="I44" s="106">
        <v>10</v>
      </c>
      <c r="J44" s="106">
        <v>7</v>
      </c>
      <c r="K44" s="106">
        <v>4</v>
      </c>
      <c r="L44" s="110"/>
    </row>
    <row r="45" spans="1:21" ht="18" x14ac:dyDescent="0.35">
      <c r="B45" s="102" t="s">
        <v>58</v>
      </c>
      <c r="C45" s="107" t="str">
        <f>$H45</f>
        <v/>
      </c>
      <c r="D45" s="105" t="s">
        <v>91</v>
      </c>
      <c r="E45" s="106" t="str">
        <f t="shared" si="0"/>
        <v>CORRECT</v>
      </c>
      <c r="F45" s="109"/>
      <c r="G45" s="106" t="s">
        <v>58</v>
      </c>
      <c r="H45" s="112" t="str">
        <f>IF(G38="","",H39*10/I39)</f>
        <v/>
      </c>
      <c r="I45" s="106">
        <v>10</v>
      </c>
      <c r="J45" s="106">
        <v>7</v>
      </c>
      <c r="K45" s="106">
        <v>4</v>
      </c>
      <c r="L45" s="110"/>
    </row>
    <row r="46" spans="1:21" x14ac:dyDescent="0.3">
      <c r="B46" s="67"/>
      <c r="C46" s="67"/>
      <c r="D46" s="67"/>
      <c r="E46" s="109"/>
      <c r="F46" s="109"/>
      <c r="G46" s="119"/>
      <c r="H46" s="69"/>
      <c r="I46" s="69"/>
      <c r="J46" s="80"/>
      <c r="K46" s="145"/>
    </row>
    <row r="47" spans="1:21" x14ac:dyDescent="0.3">
      <c r="B47" s="67"/>
      <c r="C47" s="67"/>
      <c r="D47" s="67"/>
      <c r="E47" s="109"/>
      <c r="F47" s="109"/>
      <c r="G47" s="108"/>
      <c r="H47" s="46"/>
      <c r="I47" s="46"/>
      <c r="J47" s="110"/>
      <c r="K47" s="111"/>
      <c r="L47" s="110"/>
    </row>
    <row r="48" spans="1:21" x14ac:dyDescent="0.3">
      <c r="B48" s="67"/>
      <c r="C48" s="67"/>
      <c r="D48" s="67"/>
      <c r="E48" s="67"/>
      <c r="F48" s="67"/>
      <c r="G48" s="119"/>
      <c r="H48" s="69"/>
      <c r="I48" s="69"/>
      <c r="J48" s="80"/>
      <c r="K48" s="145"/>
    </row>
    <row r="49" spans="2:11" x14ac:dyDescent="0.3">
      <c r="B49" s="67"/>
      <c r="C49" s="67"/>
      <c r="D49" s="67"/>
      <c r="E49" s="67"/>
      <c r="F49" s="67"/>
      <c r="G49" s="68"/>
      <c r="H49" s="69"/>
      <c r="I49" s="70"/>
      <c r="J49" s="39"/>
      <c r="K49" s="77"/>
    </row>
    <row r="50" spans="2:11" x14ac:dyDescent="0.3">
      <c r="B50" s="67"/>
      <c r="C50" s="67"/>
      <c r="D50" s="67"/>
      <c r="E50" s="67"/>
      <c r="F50" s="67"/>
      <c r="G50" s="68"/>
      <c r="H50" s="69"/>
      <c r="I50" s="70"/>
      <c r="J50" s="39"/>
      <c r="K50" s="77"/>
    </row>
    <row r="51" spans="2:11" x14ac:dyDescent="0.3">
      <c r="B51" s="67"/>
      <c r="C51" s="67"/>
      <c r="D51" s="67"/>
      <c r="E51" s="67"/>
      <c r="F51" s="67"/>
      <c r="G51" s="68"/>
      <c r="H51" s="69"/>
      <c r="I51" s="70"/>
      <c r="J51" s="39"/>
      <c r="K51" s="77"/>
    </row>
    <row r="52" spans="2:11" x14ac:dyDescent="0.3">
      <c r="B52" s="67"/>
      <c r="C52" s="67"/>
      <c r="D52" s="67"/>
      <c r="E52" s="67"/>
      <c r="F52" s="67"/>
      <c r="G52" s="68"/>
      <c r="H52" s="69"/>
      <c r="I52" s="70"/>
      <c r="J52" s="39"/>
      <c r="K52" s="77"/>
    </row>
    <row r="53" spans="2:11" x14ac:dyDescent="0.3">
      <c r="B53" s="67"/>
      <c r="C53" s="67"/>
      <c r="D53" s="67"/>
      <c r="E53" s="67"/>
      <c r="F53" s="67"/>
      <c r="G53" s="68"/>
      <c r="H53" s="69"/>
      <c r="I53" s="70"/>
      <c r="J53" s="39"/>
      <c r="K53" s="77"/>
    </row>
    <row r="54" spans="2:11" x14ac:dyDescent="0.3">
      <c r="B54" s="67"/>
      <c r="C54" s="67"/>
      <c r="D54" s="67"/>
      <c r="E54" s="67"/>
      <c r="F54" s="67"/>
      <c r="G54" s="68"/>
      <c r="H54" s="69"/>
      <c r="I54" s="70"/>
      <c r="J54" s="39"/>
      <c r="K54" s="77"/>
    </row>
    <row r="55" spans="2:11" x14ac:dyDescent="0.3">
      <c r="B55" s="67"/>
      <c r="C55" s="67"/>
      <c r="D55" s="67"/>
      <c r="E55" s="67"/>
      <c r="F55" s="67"/>
      <c r="G55" s="68"/>
      <c r="H55" s="69"/>
      <c r="I55" s="70"/>
      <c r="J55" s="39"/>
      <c r="K55" s="77"/>
    </row>
    <row r="56" spans="2:11" x14ac:dyDescent="0.3">
      <c r="B56" s="67"/>
      <c r="C56" s="67"/>
      <c r="D56" s="67"/>
      <c r="E56" s="67"/>
      <c r="F56" s="67"/>
      <c r="G56" s="68"/>
      <c r="H56" s="69"/>
      <c r="I56" s="70"/>
      <c r="J56" s="39"/>
      <c r="K56" s="77"/>
    </row>
    <row r="57" spans="2:11" x14ac:dyDescent="0.3">
      <c r="B57" s="67"/>
      <c r="C57" s="67"/>
      <c r="D57" s="67"/>
      <c r="E57" s="67"/>
      <c r="F57" s="67"/>
      <c r="G57" s="68"/>
      <c r="H57" s="69"/>
      <c r="I57" s="70"/>
      <c r="J57" s="39"/>
      <c r="K57" s="77"/>
    </row>
    <row r="58" spans="2:11" x14ac:dyDescent="0.3">
      <c r="B58" s="67"/>
      <c r="C58" s="67"/>
      <c r="D58" s="67"/>
      <c r="E58" s="67"/>
      <c r="F58" s="67"/>
      <c r="G58" s="68"/>
      <c r="H58" s="69"/>
      <c r="I58" s="70"/>
      <c r="J58" s="39"/>
      <c r="K58" s="77"/>
    </row>
    <row r="59" spans="2:11" x14ac:dyDescent="0.3">
      <c r="B59" s="67"/>
      <c r="C59" s="67"/>
      <c r="D59" s="67"/>
      <c r="E59" s="67"/>
      <c r="F59" s="67"/>
      <c r="G59" s="68"/>
      <c r="H59" s="69"/>
      <c r="I59" s="70"/>
      <c r="J59" s="39"/>
      <c r="K59" s="77"/>
    </row>
    <row r="60" spans="2:11" x14ac:dyDescent="0.3">
      <c r="B60" s="67"/>
      <c r="C60" s="67"/>
      <c r="D60" s="67"/>
      <c r="E60" s="67"/>
      <c r="F60" s="67"/>
      <c r="G60" s="68"/>
      <c r="H60" s="69"/>
      <c r="I60" s="70"/>
      <c r="J60" s="39"/>
      <c r="K60" s="77"/>
    </row>
    <row r="61" spans="2:11" x14ac:dyDescent="0.3">
      <c r="B61" s="67"/>
      <c r="C61" s="67"/>
      <c r="D61" s="67"/>
      <c r="E61" s="67"/>
      <c r="F61" s="67"/>
      <c r="G61" s="68"/>
      <c r="H61" s="69"/>
      <c r="I61" s="70"/>
      <c r="J61" s="39"/>
      <c r="K61" s="77"/>
    </row>
    <row r="62" spans="2:11" x14ac:dyDescent="0.3">
      <c r="B62" s="67"/>
      <c r="C62" s="67"/>
      <c r="D62" s="67"/>
      <c r="E62" s="67"/>
      <c r="F62" s="67"/>
      <c r="G62" s="68"/>
      <c r="H62" s="69"/>
      <c r="I62" s="70"/>
      <c r="J62" s="39"/>
      <c r="K62" s="77"/>
    </row>
    <row r="63" spans="2:11" x14ac:dyDescent="0.3">
      <c r="B63" s="67"/>
      <c r="C63" s="67"/>
      <c r="D63" s="67"/>
      <c r="E63" s="67"/>
      <c r="F63" s="67"/>
      <c r="G63" s="68"/>
      <c r="H63" s="69"/>
      <c r="I63" s="70"/>
      <c r="J63" s="39"/>
      <c r="K63" s="77"/>
    </row>
    <row r="64" spans="2:11" x14ac:dyDescent="0.3">
      <c r="B64" s="67"/>
      <c r="C64" s="67"/>
      <c r="D64" s="67"/>
      <c r="E64" s="67"/>
      <c r="F64" s="67"/>
      <c r="G64" s="68"/>
      <c r="H64" s="69"/>
      <c r="I64" s="70"/>
      <c r="J64" s="39"/>
      <c r="K64" s="77"/>
    </row>
    <row r="65" spans="2:11" x14ac:dyDescent="0.3">
      <c r="B65" s="67"/>
      <c r="C65" s="67"/>
      <c r="D65" s="67"/>
      <c r="E65" s="67"/>
      <c r="F65" s="67"/>
      <c r="G65" s="68"/>
      <c r="H65" s="69"/>
      <c r="I65" s="70"/>
      <c r="J65" s="39"/>
      <c r="K65" s="77"/>
    </row>
    <row r="66" spans="2:11" x14ac:dyDescent="0.3">
      <c r="B66" s="67"/>
      <c r="C66" s="67"/>
      <c r="D66" s="67"/>
      <c r="E66" s="67"/>
      <c r="F66" s="67"/>
      <c r="G66" s="68"/>
      <c r="H66" s="69"/>
      <c r="I66" s="70"/>
      <c r="J66" s="39"/>
      <c r="K66" s="77"/>
    </row>
    <row r="67" spans="2:11" x14ac:dyDescent="0.3">
      <c r="B67" s="67"/>
      <c r="C67" s="67"/>
      <c r="D67" s="67"/>
      <c r="E67" s="67"/>
      <c r="F67" s="67"/>
      <c r="G67" s="68"/>
      <c r="H67" s="69"/>
      <c r="I67" s="70"/>
      <c r="J67" s="39"/>
      <c r="K67" s="77"/>
    </row>
    <row r="68" spans="2:11" x14ac:dyDescent="0.3">
      <c r="B68" s="67"/>
      <c r="C68" s="67"/>
      <c r="D68" s="67"/>
      <c r="E68" s="67"/>
      <c r="F68" s="67"/>
      <c r="G68" s="68"/>
      <c r="H68" s="69"/>
      <c r="I68" s="70"/>
      <c r="J68" s="39"/>
      <c r="K68" s="77"/>
    </row>
    <row r="69" spans="2:11" x14ac:dyDescent="0.3">
      <c r="B69" s="67"/>
      <c r="C69" s="67"/>
      <c r="D69" s="67"/>
      <c r="E69" s="67"/>
      <c r="F69" s="67"/>
      <c r="G69" s="68"/>
      <c r="H69" s="69"/>
      <c r="I69" s="70"/>
      <c r="J69" s="39"/>
      <c r="K69" s="77"/>
    </row>
    <row r="70" spans="2:11" x14ac:dyDescent="0.3">
      <c r="B70" s="67"/>
      <c r="C70" s="67"/>
      <c r="D70" s="67"/>
      <c r="E70" s="67"/>
      <c r="F70" s="67"/>
      <c r="G70" s="68"/>
      <c r="H70" s="69"/>
      <c r="I70" s="70"/>
      <c r="J70" s="39"/>
      <c r="K70" s="77"/>
    </row>
    <row r="71" spans="2:11" x14ac:dyDescent="0.3">
      <c r="B71" s="67"/>
      <c r="C71" s="67"/>
      <c r="D71" s="67"/>
      <c r="E71" s="67"/>
      <c r="F71" s="67"/>
      <c r="G71" s="68"/>
      <c r="H71" s="69"/>
      <c r="I71" s="70"/>
      <c r="J71" s="39"/>
      <c r="K71" s="77"/>
    </row>
    <row r="72" spans="2:11" x14ac:dyDescent="0.3">
      <c r="B72" s="67"/>
      <c r="C72" s="67"/>
      <c r="D72" s="67"/>
      <c r="E72" s="67"/>
      <c r="F72" s="67"/>
      <c r="G72" s="68"/>
      <c r="H72" s="69"/>
      <c r="I72" s="70"/>
      <c r="J72" s="39"/>
      <c r="K72" s="77"/>
    </row>
    <row r="73" spans="2:11" x14ac:dyDescent="0.3">
      <c r="B73" s="67"/>
      <c r="C73" s="67"/>
      <c r="D73" s="67"/>
      <c r="E73" s="67"/>
      <c r="F73" s="67"/>
      <c r="G73" s="68"/>
      <c r="H73" s="69"/>
      <c r="I73" s="70"/>
      <c r="J73" s="39"/>
      <c r="K73" s="77"/>
    </row>
    <row r="74" spans="2:11" x14ac:dyDescent="0.3">
      <c r="B74" s="67"/>
      <c r="C74" s="67"/>
      <c r="D74" s="67"/>
      <c r="E74" s="67"/>
      <c r="F74" s="67"/>
      <c r="G74" s="68"/>
      <c r="H74" s="69"/>
      <c r="I74" s="70"/>
      <c r="J74" s="39"/>
      <c r="K74" s="77"/>
    </row>
    <row r="75" spans="2:11" x14ac:dyDescent="0.3">
      <c r="B75" s="67"/>
      <c r="C75" s="67"/>
      <c r="D75" s="67"/>
      <c r="E75" s="67"/>
      <c r="F75" s="67"/>
      <c r="G75" s="68"/>
      <c r="H75" s="69"/>
      <c r="I75" s="70"/>
      <c r="J75" s="39"/>
      <c r="K75" s="77"/>
    </row>
    <row r="76" spans="2:11" x14ac:dyDescent="0.3">
      <c r="B76" s="67"/>
      <c r="C76" s="67"/>
      <c r="D76" s="67"/>
      <c r="E76" s="67"/>
      <c r="F76" s="67"/>
      <c r="G76" s="68"/>
      <c r="H76" s="69"/>
      <c r="I76" s="70"/>
      <c r="J76" s="39"/>
      <c r="K76" s="77"/>
    </row>
    <row r="77" spans="2:11" x14ac:dyDescent="0.3">
      <c r="B77" s="67"/>
      <c r="C77" s="67"/>
      <c r="D77" s="67"/>
      <c r="E77" s="67"/>
      <c r="F77" s="67"/>
      <c r="G77" s="68"/>
      <c r="H77" s="69"/>
      <c r="I77" s="70"/>
      <c r="J77" s="39"/>
      <c r="K77" s="77"/>
    </row>
  </sheetData>
  <sheetProtection algorithmName="SHA-512" hashValue="SV6A3MuAzgT3d3xGLMbD/VU0L9K6K9JAwrjkYaMlMOCG/IFZzgEXfKRyqRtXSQEZHrbEWla1LXo4xTHStmLVOw==" saltValue="RpiglZtBsOGdQqiA7zFMLA==" spinCount="100000" sheet="1" objects="1" scenarios="1" formatColumns="0" formatRows="0"/>
  <mergeCells count="8">
    <mergeCell ref="F40:G40"/>
    <mergeCell ref="C41:D41"/>
    <mergeCell ref="C5:E5"/>
    <mergeCell ref="G5:H5"/>
    <mergeCell ref="I5:K5"/>
    <mergeCell ref="C6:E6"/>
    <mergeCell ref="G6:H6"/>
    <mergeCell ref="I6:J6"/>
  </mergeCells>
  <conditionalFormatting sqref="C42:D42">
    <cfRule type="expression" dxfId="35" priority="6">
      <formula>$E$42="INSUFFISANT"</formula>
    </cfRule>
    <cfRule type="expression" dxfId="34" priority="7">
      <formula>$E$42="MOYEN"</formula>
    </cfRule>
  </conditionalFormatting>
  <conditionalFormatting sqref="C43:D43">
    <cfRule type="expression" dxfId="33" priority="1">
      <formula>$E$43="INSUFFISANT"</formula>
    </cfRule>
    <cfRule type="expression" dxfId="32" priority="2">
      <formula>$E$43="MOYEN"</formula>
    </cfRule>
  </conditionalFormatting>
  <conditionalFormatting sqref="C44:D44">
    <cfRule type="expression" dxfId="31" priority="3">
      <formula>$E$44="INSUFFISANT"</formula>
    </cfRule>
    <cfRule type="expression" dxfId="30" priority="4">
      <formula>$E$44="MOYEN"</formula>
    </cfRule>
  </conditionalFormatting>
  <conditionalFormatting sqref="C45:D45">
    <cfRule type="expression" dxfId="29" priority="5">
      <formula>$E$45="MOYEN"</formula>
    </cfRule>
    <cfRule type="expression" dxfId="28" priority="8">
      <formula>$E$45="INSUFFISANT"</formula>
    </cfRule>
  </conditionalFormatting>
  <conditionalFormatting sqref="H42">
    <cfRule type="cellIs" dxfId="27" priority="10" operator="equal">
      <formula>"INELIGIBLE"</formula>
    </cfRule>
  </conditionalFormatting>
  <conditionalFormatting sqref="H43">
    <cfRule type="cellIs" dxfId="26" priority="9" operator="equal">
      <formula>"INELIGIBLE"</formula>
    </cfRule>
  </conditionalFormatting>
  <dataValidations count="2">
    <dataValidation type="list" allowBlank="1" showInputMessage="1" showErrorMessage="1" sqref="G9 G14:G16 G23" xr:uid="{00000000-0002-0000-0300-000000000000}">
      <formula1>$L$1:$L$5</formula1>
    </dataValidation>
    <dataValidation type="list" allowBlank="1" showInputMessage="1" showErrorMessage="1" sqref="G24 G35:G38 G10:G13 G28:G31 G17:G18" xr:uid="{00000000-0002-0000-0300-000001000000}">
      <formula1>$L$1:$L$3</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V78"/>
  <sheetViews>
    <sheetView workbookViewId="0">
      <selection activeCell="L5" sqref="L5:M5"/>
    </sheetView>
  </sheetViews>
  <sheetFormatPr baseColWidth="10" defaultRowHeight="12.6" x14ac:dyDescent="0.2"/>
  <cols>
    <col min="1" max="1" width="6.453125" customWidth="1"/>
    <col min="2" max="2" width="22.453125" customWidth="1"/>
    <col min="3" max="4" width="6.6328125" style="141" customWidth="1"/>
    <col min="5" max="8" width="6.6328125" customWidth="1"/>
    <col min="10" max="10" width="16.1796875" customWidth="1"/>
    <col min="11" max="11" width="7.36328125" customWidth="1"/>
    <col min="12" max="12" width="9.90625" customWidth="1"/>
    <col min="13" max="13" width="14.6328125" customWidth="1"/>
    <col min="14" max="14" width="9" customWidth="1"/>
    <col min="15" max="15" width="8.26953125" customWidth="1"/>
    <col min="16" max="16" width="7.81640625" customWidth="1"/>
    <col min="17" max="17" width="5.6328125" customWidth="1"/>
  </cols>
  <sheetData>
    <row r="1" spans="1:22" s="84" customFormat="1" x14ac:dyDescent="0.2">
      <c r="A1" s="114"/>
      <c r="B1" s="114"/>
      <c r="C1" s="115"/>
      <c r="D1" s="115"/>
      <c r="E1" s="114"/>
      <c r="F1" s="114"/>
      <c r="G1" s="114"/>
      <c r="H1" s="114"/>
      <c r="I1" s="114"/>
      <c r="J1" s="114"/>
    </row>
    <row r="2" spans="1:22" s="1" customFormat="1" ht="28.2" x14ac:dyDescent="0.45">
      <c r="A2" s="24"/>
      <c r="B2" s="25" t="s">
        <v>108</v>
      </c>
      <c r="C2" s="116"/>
      <c r="D2" s="116"/>
      <c r="E2" s="24"/>
      <c r="F2" s="24"/>
      <c r="G2" s="24"/>
      <c r="H2" s="24"/>
      <c r="I2" s="24"/>
      <c r="J2" s="24"/>
    </row>
    <row r="3" spans="1:22" s="80" customFormat="1" ht="13.8" customHeight="1" thickBot="1" x14ac:dyDescent="0.35">
      <c r="C3" s="117"/>
      <c r="D3" s="117"/>
      <c r="E3" s="118"/>
      <c r="F3" s="118"/>
      <c r="G3" s="118"/>
      <c r="H3" s="119"/>
      <c r="I3" s="120"/>
      <c r="J3" s="120"/>
      <c r="K3" s="117"/>
      <c r="L3" s="101"/>
    </row>
    <row r="4" spans="1:22" ht="46.8" customHeight="1" thickBot="1" x14ac:dyDescent="0.25">
      <c r="A4" s="1"/>
      <c r="B4" s="81" t="s">
        <v>76</v>
      </c>
      <c r="C4" s="203">
        <f>NOTICE!$D$12</f>
        <v>0</v>
      </c>
      <c r="D4" s="204"/>
      <c r="E4" s="204"/>
      <c r="F4" s="204"/>
      <c r="G4" s="205"/>
      <c r="H4" s="1"/>
      <c r="I4" s="172" t="s">
        <v>99</v>
      </c>
      <c r="J4" s="206"/>
      <c r="K4" s="185"/>
      <c r="L4" s="208"/>
      <c r="M4" s="209"/>
      <c r="N4" s="210"/>
      <c r="O4" s="83"/>
      <c r="P4" s="84"/>
      <c r="Q4" s="84"/>
      <c r="R4" s="84"/>
      <c r="S4" s="84"/>
      <c r="T4" s="84"/>
      <c r="U4" s="84"/>
    </row>
    <row r="5" spans="1:22" ht="35.25" customHeight="1" thickBot="1" x14ac:dyDescent="0.25">
      <c r="A5" s="1"/>
      <c r="B5" s="85" t="s">
        <v>5</v>
      </c>
      <c r="C5" s="203">
        <f>NOTICE!$D$13</f>
        <v>0</v>
      </c>
      <c r="D5" s="204"/>
      <c r="E5" s="204"/>
      <c r="F5" s="204"/>
      <c r="G5" s="205"/>
      <c r="H5" s="1"/>
      <c r="I5" s="172" t="s">
        <v>77</v>
      </c>
      <c r="J5" s="206"/>
      <c r="K5" s="185"/>
      <c r="L5" s="189"/>
      <c r="M5" s="190"/>
      <c r="N5" s="83"/>
      <c r="O5" s="83"/>
      <c r="P5" s="142" t="str">
        <f>IF(AND(OR(PROJET!E42="CORRECT",PROJET!E42="MOYEN"),PROJET!E43="CORRECT",OR(PROJET!$E$44="MOYEN",PROJET!$E$44="CORRECT"),OR(PROJET!$E$45="MOYEN",PROJET!$E$45="CORRECT")),"Diagnostic validé","Diagnostic incomplet pour valider le critère d’éligibilité")</f>
        <v>Diagnostic validé</v>
      </c>
      <c r="Q5" s="84"/>
      <c r="R5" s="84"/>
      <c r="S5" s="84"/>
      <c r="T5" s="84"/>
      <c r="U5" s="84"/>
    </row>
    <row r="6" spans="1:22" s="48" customFormat="1" ht="14.4" thickBot="1" x14ac:dyDescent="0.35">
      <c r="C6" s="121"/>
      <c r="D6" s="121"/>
      <c r="E6" s="122"/>
      <c r="F6" s="122"/>
      <c r="G6" s="122"/>
      <c r="H6" s="123"/>
      <c r="I6" s="124"/>
      <c r="J6" s="124"/>
      <c r="K6" s="125"/>
      <c r="L6" s="126"/>
      <c r="M6" s="110"/>
      <c r="N6" s="110"/>
      <c r="O6" s="110"/>
      <c r="P6" s="142" t="str">
        <f>IF(AND(OR('APRES PROJET'!$E$42="CORRECT",'APRES PROJET'!$E$42="MOYEN"),'APRES PROJET'!$E$43="CORRECT",OR('APRES PROJET'!$E$44="MOYEN",'APRES PROJET'!$E$44="CORRECT"),OR('APRES PROJET'!$E$45="MOYEN",'APRES PROJET'!$E$45="CORRECT")),"Diagnostic validé","Diagnostic incomplet pour valider le critère d’éligibilité")</f>
        <v>Diagnostic validé</v>
      </c>
      <c r="Q6" s="110"/>
      <c r="R6" s="110"/>
      <c r="S6" s="110"/>
      <c r="T6" s="110"/>
      <c r="U6" s="110"/>
      <c r="V6" s="110"/>
    </row>
    <row r="7" spans="1:22" s="1" customFormat="1" ht="13.8" x14ac:dyDescent="0.25">
      <c r="A7" s="24"/>
      <c r="B7" s="162" t="s">
        <v>110</v>
      </c>
      <c r="C7" s="116"/>
      <c r="D7" s="116"/>
      <c r="E7" s="24"/>
      <c r="F7" s="24"/>
      <c r="G7" s="24"/>
      <c r="H7" s="24"/>
      <c r="I7" s="24"/>
      <c r="J7" s="149"/>
      <c r="K7" s="150"/>
      <c r="L7" s="151" t="s">
        <v>92</v>
      </c>
      <c r="M7" s="151"/>
      <c r="N7" s="151"/>
      <c r="O7" s="151"/>
      <c r="P7" s="152"/>
    </row>
    <row r="8" spans="1:22" s="1" customFormat="1" ht="15.6" x14ac:dyDescent="0.2">
      <c r="A8" s="24"/>
      <c r="B8" s="26"/>
      <c r="C8" s="127" t="s">
        <v>60</v>
      </c>
      <c r="D8" s="128"/>
      <c r="E8" s="129" t="s">
        <v>61</v>
      </c>
      <c r="F8" s="130"/>
      <c r="G8" s="131" t="s">
        <v>62</v>
      </c>
      <c r="H8" s="132"/>
      <c r="I8" s="24"/>
      <c r="J8" s="153" t="s">
        <v>94</v>
      </c>
      <c r="K8" s="154"/>
      <c r="L8" s="155" t="str">
        <f>IF(E9="","Diagnostic incomplet pour valider le critère d’éligibilité",P5)</f>
        <v>Diagnostic incomplet pour valider le critère d’éligibilité</v>
      </c>
      <c r="M8" s="156"/>
      <c r="N8" s="156"/>
      <c r="O8" s="156"/>
      <c r="P8" s="157"/>
    </row>
    <row r="9" spans="1:22" s="1" customFormat="1" ht="16.2" thickBot="1" x14ac:dyDescent="0.35">
      <c r="A9" s="24"/>
      <c r="B9" s="133" t="s">
        <v>55</v>
      </c>
      <c r="C9" s="134" t="str">
        <f>IF('AVANT PROJET'!$C42="","",'AVANT PROJET'!$C42)</f>
        <v/>
      </c>
      <c r="D9" s="135" t="s">
        <v>91</v>
      </c>
      <c r="E9" s="136" t="str">
        <f>IF(PROJET!$C42="","",PROJET!$C42)</f>
        <v/>
      </c>
      <c r="F9" s="137" t="s">
        <v>91</v>
      </c>
      <c r="G9" s="136" t="str">
        <f>IF('APRES PROJET'!C42="","",'APRES PROJET'!C42)</f>
        <v/>
      </c>
      <c r="H9" s="137" t="s">
        <v>91</v>
      </c>
      <c r="J9" s="158" t="s">
        <v>93</v>
      </c>
      <c r="K9" s="159"/>
      <c r="L9" s="160" t="str">
        <f>IF(G10="","Diagnostic incomplet pour valider le critère d’éligibilité",P6)</f>
        <v>Diagnostic incomplet pour valider le critère d’éligibilité</v>
      </c>
      <c r="M9" s="138"/>
      <c r="N9" s="138"/>
      <c r="O9" s="138"/>
      <c r="P9" s="161"/>
    </row>
    <row r="10" spans="1:22" s="1" customFormat="1" ht="15.6" x14ac:dyDescent="0.3">
      <c r="A10" s="24"/>
      <c r="B10" s="133" t="s">
        <v>56</v>
      </c>
      <c r="C10" s="134" t="str">
        <f>IF('AVANT PROJET'!$C43="","",'AVANT PROJET'!$C43)</f>
        <v/>
      </c>
      <c r="D10" s="135" t="s">
        <v>91</v>
      </c>
      <c r="E10" s="136" t="str">
        <f>IF(PROJET!$C43="","",PROJET!$C43)</f>
        <v/>
      </c>
      <c r="F10" s="137" t="s">
        <v>91</v>
      </c>
      <c r="G10" s="136" t="str">
        <f>IF('APRES PROJET'!C43="","",'APRES PROJET'!C43)</f>
        <v/>
      </c>
      <c r="H10" s="137" t="s">
        <v>91</v>
      </c>
      <c r="I10" s="24"/>
      <c r="J10" s="207" t="s">
        <v>109</v>
      </c>
      <c r="K10" s="207"/>
      <c r="L10" s="207"/>
      <c r="M10" s="207"/>
      <c r="N10" s="207"/>
      <c r="O10" s="207"/>
      <c r="P10" s="207"/>
    </row>
    <row r="11" spans="1:22" s="1" customFormat="1" ht="15.6" x14ac:dyDescent="0.3">
      <c r="A11" s="24"/>
      <c r="B11" s="133" t="s">
        <v>57</v>
      </c>
      <c r="C11" s="134" t="str">
        <f>IF('AVANT PROJET'!$C44="","",'AVANT PROJET'!$C44)</f>
        <v/>
      </c>
      <c r="D11" s="135" t="s">
        <v>91</v>
      </c>
      <c r="E11" s="136" t="str">
        <f>IF(PROJET!$C44="","",PROJET!$C44)</f>
        <v/>
      </c>
      <c r="F11" s="137" t="s">
        <v>91</v>
      </c>
      <c r="G11" s="136" t="str">
        <f>IF('APRES PROJET'!C44="","",'APRES PROJET'!C44)</f>
        <v/>
      </c>
      <c r="H11" s="137" t="s">
        <v>91</v>
      </c>
      <c r="I11" s="24"/>
      <c r="J11" s="207"/>
      <c r="K11" s="207"/>
      <c r="L11" s="207"/>
      <c r="M11" s="207"/>
      <c r="N11" s="207"/>
      <c r="O11" s="207"/>
      <c r="P11" s="207"/>
    </row>
    <row r="12" spans="1:22" s="1" customFormat="1" ht="15.6" x14ac:dyDescent="0.3">
      <c r="A12" s="24"/>
      <c r="B12" s="133" t="s">
        <v>58</v>
      </c>
      <c r="C12" s="134" t="str">
        <f>IF('AVANT PROJET'!$C45="","",'AVANT PROJET'!$C45)</f>
        <v/>
      </c>
      <c r="D12" s="135" t="s">
        <v>91</v>
      </c>
      <c r="E12" s="136" t="str">
        <f>IF(PROJET!$C45="","",PROJET!$C45)</f>
        <v/>
      </c>
      <c r="F12" s="137" t="s">
        <v>91</v>
      </c>
      <c r="G12" s="136" t="str">
        <f>IF('APRES PROJET'!C45="","",'APRES PROJET'!C45)</f>
        <v/>
      </c>
      <c r="H12" s="137" t="s">
        <v>91</v>
      </c>
      <c r="I12" s="24"/>
      <c r="J12" s="207"/>
      <c r="K12" s="207"/>
      <c r="L12" s="207"/>
      <c r="M12" s="207"/>
      <c r="N12" s="207"/>
      <c r="O12" s="207"/>
      <c r="P12" s="207"/>
    </row>
    <row r="13" spans="1:22" s="1" customFormat="1" ht="19.2" customHeight="1" x14ac:dyDescent="0.2">
      <c r="A13" s="24"/>
      <c r="B13" s="24"/>
      <c r="C13" s="116"/>
      <c r="D13" s="116"/>
      <c r="H13" s="24"/>
      <c r="I13" s="24"/>
      <c r="J13" s="24"/>
    </row>
    <row r="14" spans="1:22" s="1" customFormat="1" x14ac:dyDescent="0.2">
      <c r="A14" s="24"/>
      <c r="B14" s="24"/>
      <c r="C14" s="116"/>
      <c r="D14" s="116"/>
      <c r="E14" s="24"/>
      <c r="F14" s="24"/>
      <c r="G14" s="24"/>
      <c r="H14" s="24"/>
      <c r="I14" s="24"/>
      <c r="J14" s="24"/>
    </row>
    <row r="15" spans="1:22" s="1" customFormat="1" x14ac:dyDescent="0.2">
      <c r="A15" s="24"/>
      <c r="B15" s="24"/>
      <c r="C15" s="116"/>
      <c r="D15" s="139"/>
      <c r="E15" s="24"/>
      <c r="F15" s="24"/>
      <c r="G15" s="24"/>
      <c r="H15" s="24"/>
      <c r="I15" s="24"/>
      <c r="J15" s="24"/>
    </row>
    <row r="16" spans="1:22" s="1" customFormat="1" x14ac:dyDescent="0.2">
      <c r="A16" s="24"/>
      <c r="B16" s="24"/>
      <c r="C16" s="116"/>
      <c r="D16" s="139"/>
      <c r="E16" s="24"/>
      <c r="F16" s="24"/>
      <c r="G16" s="24"/>
      <c r="H16" s="24"/>
      <c r="I16" s="24"/>
      <c r="J16" s="24"/>
    </row>
    <row r="17" spans="1:10" s="1" customFormat="1" x14ac:dyDescent="0.2">
      <c r="A17" s="24"/>
      <c r="B17" s="24"/>
      <c r="C17" s="116"/>
      <c r="D17" s="116"/>
      <c r="E17" s="24"/>
      <c r="F17" s="24"/>
      <c r="G17" s="24"/>
      <c r="H17" s="24"/>
      <c r="I17" s="24"/>
      <c r="J17" s="24"/>
    </row>
    <row r="18" spans="1:10" s="1" customFormat="1" x14ac:dyDescent="0.2">
      <c r="A18" s="24"/>
      <c r="B18" s="24"/>
      <c r="C18" s="116"/>
      <c r="D18" s="116"/>
      <c r="E18" s="24"/>
      <c r="F18" s="24"/>
      <c r="G18" s="24"/>
      <c r="H18" s="24"/>
      <c r="I18" s="24"/>
      <c r="J18" s="24"/>
    </row>
    <row r="19" spans="1:10" s="1" customFormat="1" x14ac:dyDescent="0.2">
      <c r="A19" s="24"/>
      <c r="B19" s="24"/>
      <c r="C19" s="116"/>
      <c r="D19" s="116"/>
      <c r="E19" s="24"/>
      <c r="F19" s="24"/>
      <c r="G19" s="24"/>
      <c r="H19" s="24"/>
      <c r="I19" s="24"/>
      <c r="J19" s="24"/>
    </row>
    <row r="20" spans="1:10" s="1" customFormat="1" x14ac:dyDescent="0.2">
      <c r="A20" s="24"/>
      <c r="B20" s="24"/>
      <c r="C20" s="116"/>
      <c r="D20" s="116"/>
      <c r="E20" s="24"/>
      <c r="F20" s="24"/>
      <c r="G20" s="24"/>
      <c r="H20" s="24"/>
      <c r="I20" s="24"/>
      <c r="J20" s="24"/>
    </row>
    <row r="21" spans="1:10" s="1" customFormat="1" x14ac:dyDescent="0.2">
      <c r="A21" s="24"/>
      <c r="B21" s="24"/>
      <c r="C21" s="116"/>
      <c r="D21" s="116"/>
      <c r="E21" s="24"/>
      <c r="F21" s="24"/>
      <c r="G21" s="24"/>
      <c r="H21" s="24"/>
      <c r="I21" s="24"/>
      <c r="J21" s="24"/>
    </row>
    <row r="22" spans="1:10" s="1" customFormat="1" x14ac:dyDescent="0.2">
      <c r="A22" s="24"/>
      <c r="B22" s="24"/>
      <c r="C22" s="116"/>
      <c r="D22" s="116"/>
      <c r="E22" s="24"/>
      <c r="F22" s="24"/>
      <c r="G22" s="24"/>
      <c r="H22" s="24"/>
      <c r="I22" s="24"/>
      <c r="J22" s="24"/>
    </row>
    <row r="23" spans="1:10" s="1" customFormat="1" x14ac:dyDescent="0.2">
      <c r="A23" s="24"/>
      <c r="B23" s="24"/>
      <c r="C23" s="116"/>
      <c r="D23" s="116"/>
      <c r="E23" s="24"/>
      <c r="F23" s="24"/>
      <c r="G23" s="24"/>
      <c r="H23" s="24"/>
      <c r="I23" s="24"/>
      <c r="J23" s="24"/>
    </row>
    <row r="24" spans="1:10" s="1" customFormat="1" x14ac:dyDescent="0.2">
      <c r="A24" s="24"/>
      <c r="B24" s="24"/>
      <c r="C24" s="116"/>
      <c r="D24" s="116"/>
      <c r="E24" s="24"/>
      <c r="F24" s="24"/>
      <c r="G24" s="24"/>
      <c r="H24" s="24"/>
      <c r="I24" s="24"/>
      <c r="J24" s="24"/>
    </row>
    <row r="25" spans="1:10" s="1" customFormat="1" x14ac:dyDescent="0.2">
      <c r="A25" s="24"/>
      <c r="B25" s="24"/>
      <c r="C25" s="116"/>
      <c r="D25" s="116"/>
      <c r="E25" s="24"/>
      <c r="F25" s="24"/>
      <c r="G25" s="24"/>
      <c r="H25" s="24"/>
      <c r="I25" s="24"/>
      <c r="J25" s="24"/>
    </row>
    <row r="26" spans="1:10" s="1" customFormat="1" x14ac:dyDescent="0.2">
      <c r="A26" s="24"/>
      <c r="B26" s="24"/>
      <c r="C26" s="116"/>
      <c r="D26" s="116"/>
      <c r="E26" s="24"/>
      <c r="F26" s="24"/>
      <c r="G26" s="24"/>
      <c r="H26" s="24"/>
      <c r="I26" s="24"/>
      <c r="J26" s="24"/>
    </row>
    <row r="27" spans="1:10" s="1" customFormat="1" x14ac:dyDescent="0.2">
      <c r="A27" s="24"/>
      <c r="B27" s="24"/>
      <c r="C27" s="116"/>
      <c r="D27" s="116"/>
      <c r="E27" s="24"/>
      <c r="F27" s="24"/>
      <c r="G27" s="24"/>
      <c r="H27" s="24"/>
      <c r="I27" s="24"/>
      <c r="J27" s="24"/>
    </row>
    <row r="28" spans="1:10" s="1" customFormat="1" x14ac:dyDescent="0.2">
      <c r="A28" s="24"/>
      <c r="B28" s="24"/>
      <c r="C28" s="116"/>
      <c r="D28" s="116"/>
      <c r="E28" s="24"/>
      <c r="F28" s="24"/>
      <c r="G28" s="24"/>
      <c r="H28" s="24"/>
      <c r="I28" s="24"/>
      <c r="J28" s="24"/>
    </row>
    <row r="29" spans="1:10" s="1" customFormat="1" x14ac:dyDescent="0.2">
      <c r="A29" s="24"/>
      <c r="B29" s="24"/>
      <c r="C29" s="116"/>
      <c r="D29" s="116"/>
      <c r="E29" s="24"/>
      <c r="F29" s="24"/>
      <c r="G29" s="24"/>
      <c r="H29" s="24"/>
      <c r="I29" s="24"/>
      <c r="J29" s="24"/>
    </row>
    <row r="30" spans="1:10" s="1" customFormat="1" x14ac:dyDescent="0.2">
      <c r="A30" s="24"/>
      <c r="B30" s="24"/>
      <c r="C30" s="116"/>
      <c r="D30" s="116"/>
      <c r="E30" s="24"/>
      <c r="F30" s="24"/>
      <c r="G30" s="24"/>
      <c r="H30" s="24"/>
      <c r="I30" s="24"/>
      <c r="J30" s="24"/>
    </row>
    <row r="31" spans="1:10" s="1" customFormat="1" x14ac:dyDescent="0.2">
      <c r="A31" s="24"/>
      <c r="B31" s="24"/>
      <c r="C31" s="116"/>
      <c r="D31" s="116"/>
      <c r="E31" s="24"/>
      <c r="F31" s="24"/>
      <c r="G31" s="24"/>
      <c r="H31" s="24"/>
      <c r="I31" s="24"/>
      <c r="J31" s="24"/>
    </row>
    <row r="32" spans="1:10" s="1" customFormat="1" x14ac:dyDescent="0.2">
      <c r="A32" s="24"/>
      <c r="B32" s="24"/>
      <c r="C32" s="116"/>
      <c r="D32" s="116"/>
      <c r="E32" s="24"/>
      <c r="F32" s="24"/>
      <c r="G32" s="24"/>
      <c r="H32" s="24"/>
      <c r="I32" s="24"/>
      <c r="J32" s="24"/>
    </row>
    <row r="33" spans="1:16" s="1" customFormat="1" x14ac:dyDescent="0.2">
      <c r="A33" s="24"/>
      <c r="B33" s="24"/>
      <c r="C33" s="116"/>
      <c r="D33" s="116"/>
      <c r="E33" s="24"/>
      <c r="F33" s="24"/>
      <c r="G33" s="24"/>
      <c r="H33" s="24"/>
      <c r="I33" s="24"/>
      <c r="J33" s="24"/>
    </row>
    <row r="34" spans="1:16" s="1" customFormat="1" x14ac:dyDescent="0.2">
      <c r="A34" s="24"/>
      <c r="B34" s="24"/>
      <c r="C34" s="116"/>
      <c r="D34" s="116"/>
      <c r="E34" s="24"/>
      <c r="F34" s="24"/>
      <c r="G34" s="24"/>
      <c r="H34" s="24"/>
      <c r="I34" s="24"/>
      <c r="J34" s="24"/>
    </row>
    <row r="35" spans="1:16" s="1" customFormat="1" ht="13.2" thickBot="1" x14ac:dyDescent="0.25">
      <c r="A35" s="24"/>
      <c r="B35" s="24"/>
      <c r="C35" s="116"/>
      <c r="D35" s="116"/>
      <c r="E35" s="24"/>
      <c r="F35" s="24"/>
      <c r="G35" s="24"/>
      <c r="H35" s="24"/>
      <c r="I35" s="24"/>
      <c r="J35" s="24"/>
    </row>
    <row r="36" spans="1:16" s="1" customFormat="1" ht="15" customHeight="1" x14ac:dyDescent="0.2">
      <c r="C36" s="140"/>
      <c r="D36" s="140"/>
      <c r="J36" s="197" t="s">
        <v>59</v>
      </c>
      <c r="K36" s="198"/>
      <c r="L36" s="198"/>
      <c r="M36" s="198"/>
      <c r="N36" s="198"/>
      <c r="O36" s="198"/>
      <c r="P36" s="199"/>
    </row>
    <row r="37" spans="1:16" s="1" customFormat="1" ht="15" customHeight="1" thickBot="1" x14ac:dyDescent="0.25">
      <c r="C37" s="140"/>
      <c r="D37" s="140"/>
      <c r="J37" s="200"/>
      <c r="K37" s="201"/>
      <c r="L37" s="201"/>
      <c r="M37" s="201"/>
      <c r="N37" s="201"/>
      <c r="O37" s="201"/>
      <c r="P37" s="202"/>
    </row>
    <row r="38" spans="1:16" s="1" customFormat="1" ht="226.8" customHeight="1" x14ac:dyDescent="0.2">
      <c r="C38" s="140"/>
      <c r="D38" s="140"/>
      <c r="J38" s="191"/>
      <c r="K38" s="192"/>
      <c r="L38" s="192"/>
      <c r="M38" s="192"/>
      <c r="N38" s="192"/>
      <c r="O38" s="192"/>
      <c r="P38" s="193"/>
    </row>
    <row r="39" spans="1:16" s="1" customFormat="1" ht="15" customHeight="1" thickBot="1" x14ac:dyDescent="0.25">
      <c r="C39" s="140"/>
      <c r="D39" s="140"/>
      <c r="J39" s="194"/>
      <c r="K39" s="195"/>
      <c r="L39" s="195"/>
      <c r="M39" s="195"/>
      <c r="N39" s="195"/>
      <c r="O39" s="195"/>
      <c r="P39" s="196"/>
    </row>
    <row r="40" spans="1:16" s="1" customFormat="1" ht="15" customHeight="1" x14ac:dyDescent="0.2">
      <c r="C40" s="140"/>
      <c r="D40" s="140"/>
    </row>
    <row r="41" spans="1:16" s="1" customFormat="1" ht="15" customHeight="1" x14ac:dyDescent="0.2">
      <c r="C41" s="140"/>
      <c r="D41" s="140"/>
    </row>
    <row r="42" spans="1:16" s="1" customFormat="1" ht="15" customHeight="1" x14ac:dyDescent="0.2">
      <c r="C42" s="140"/>
      <c r="D42" s="140"/>
    </row>
    <row r="43" spans="1:16" s="1" customFormat="1" ht="15" customHeight="1" x14ac:dyDescent="0.2">
      <c r="C43" s="140"/>
      <c r="D43" s="140"/>
    </row>
    <row r="44" spans="1:16" s="1" customFormat="1" ht="15" customHeight="1" x14ac:dyDescent="0.2">
      <c r="C44" s="140"/>
      <c r="D44" s="140"/>
    </row>
    <row r="45" spans="1:16" s="1" customFormat="1" ht="15" customHeight="1" x14ac:dyDescent="0.2">
      <c r="C45" s="140"/>
      <c r="D45" s="140"/>
    </row>
    <row r="46" spans="1:16" s="1" customFormat="1" ht="15" customHeight="1" x14ac:dyDescent="0.2">
      <c r="C46" s="140"/>
      <c r="D46" s="140"/>
    </row>
    <row r="47" spans="1:16" s="1" customFormat="1" ht="15" customHeight="1" x14ac:dyDescent="0.2">
      <c r="C47" s="140"/>
      <c r="D47" s="140"/>
    </row>
    <row r="48" spans="1:16" s="1" customFormat="1" ht="15" customHeight="1" x14ac:dyDescent="0.2">
      <c r="C48" s="140"/>
      <c r="D48" s="140"/>
    </row>
    <row r="49" spans="3:4" s="1" customFormat="1" ht="15" customHeight="1" x14ac:dyDescent="0.2">
      <c r="C49" s="140"/>
      <c r="D49" s="140"/>
    </row>
    <row r="50" spans="3:4" s="1" customFormat="1" ht="15" customHeight="1" x14ac:dyDescent="0.2">
      <c r="C50" s="140"/>
      <c r="D50" s="140"/>
    </row>
    <row r="51" spans="3:4" s="1" customFormat="1" ht="15" customHeight="1" x14ac:dyDescent="0.2">
      <c r="C51" s="140"/>
      <c r="D51" s="140"/>
    </row>
    <row r="52" spans="3:4" s="1" customFormat="1" ht="15" customHeight="1" x14ac:dyDescent="0.2">
      <c r="C52" s="140"/>
      <c r="D52" s="140"/>
    </row>
    <row r="53" spans="3:4" s="1" customFormat="1" ht="15" customHeight="1" x14ac:dyDescent="0.2">
      <c r="C53" s="140"/>
      <c r="D53" s="140"/>
    </row>
    <row r="54" spans="3:4" s="1" customFormat="1" x14ac:dyDescent="0.2">
      <c r="C54" s="140"/>
      <c r="D54" s="140"/>
    </row>
    <row r="55" spans="3:4" s="1" customFormat="1" x14ac:dyDescent="0.2">
      <c r="C55" s="140"/>
      <c r="D55" s="140"/>
    </row>
    <row r="56" spans="3:4" s="1" customFormat="1" x14ac:dyDescent="0.2">
      <c r="C56" s="140"/>
      <c r="D56" s="140"/>
    </row>
    <row r="57" spans="3:4" s="1" customFormat="1" x14ac:dyDescent="0.2">
      <c r="C57" s="140"/>
      <c r="D57" s="140"/>
    </row>
    <row r="58" spans="3:4" s="1" customFormat="1" x14ac:dyDescent="0.2">
      <c r="C58" s="140"/>
      <c r="D58" s="140"/>
    </row>
    <row r="59" spans="3:4" s="1" customFormat="1" x14ac:dyDescent="0.2">
      <c r="C59" s="140"/>
      <c r="D59" s="140"/>
    </row>
    <row r="60" spans="3:4" s="1" customFormat="1" x14ac:dyDescent="0.2">
      <c r="C60" s="140"/>
      <c r="D60" s="140"/>
    </row>
    <row r="61" spans="3:4" s="1" customFormat="1" x14ac:dyDescent="0.2">
      <c r="C61" s="140"/>
      <c r="D61" s="140"/>
    </row>
    <row r="62" spans="3:4" s="1" customFormat="1" x14ac:dyDescent="0.2">
      <c r="C62" s="140"/>
      <c r="D62" s="140"/>
    </row>
    <row r="63" spans="3:4" s="1" customFormat="1" x14ac:dyDescent="0.2">
      <c r="C63" s="140"/>
      <c r="D63" s="140"/>
    </row>
    <row r="64" spans="3:4" s="1" customFormat="1" x14ac:dyDescent="0.2">
      <c r="C64" s="140"/>
      <c r="D64" s="140"/>
    </row>
    <row r="65" spans="3:4" s="1" customFormat="1" x14ac:dyDescent="0.2">
      <c r="C65" s="140"/>
      <c r="D65" s="140"/>
    </row>
    <row r="66" spans="3:4" s="1" customFormat="1" x14ac:dyDescent="0.2">
      <c r="C66" s="140"/>
      <c r="D66" s="140"/>
    </row>
    <row r="67" spans="3:4" s="1" customFormat="1" x14ac:dyDescent="0.2">
      <c r="C67" s="140"/>
      <c r="D67" s="140"/>
    </row>
    <row r="68" spans="3:4" s="1" customFormat="1" x14ac:dyDescent="0.2">
      <c r="C68" s="140"/>
      <c r="D68" s="140"/>
    </row>
    <row r="69" spans="3:4" s="1" customFormat="1" x14ac:dyDescent="0.2">
      <c r="C69" s="140"/>
      <c r="D69" s="140"/>
    </row>
    <row r="70" spans="3:4" s="1" customFormat="1" x14ac:dyDescent="0.2">
      <c r="C70" s="140"/>
      <c r="D70" s="140"/>
    </row>
    <row r="71" spans="3:4" s="1" customFormat="1" x14ac:dyDescent="0.2">
      <c r="C71" s="140"/>
      <c r="D71" s="140"/>
    </row>
    <row r="72" spans="3:4" s="1" customFormat="1" x14ac:dyDescent="0.2">
      <c r="C72" s="140"/>
      <c r="D72" s="140"/>
    </row>
    <row r="73" spans="3:4" s="1" customFormat="1" x14ac:dyDescent="0.2">
      <c r="C73" s="140"/>
      <c r="D73" s="140"/>
    </row>
    <row r="74" spans="3:4" s="1" customFormat="1" x14ac:dyDescent="0.2">
      <c r="C74" s="140"/>
      <c r="D74" s="140"/>
    </row>
    <row r="75" spans="3:4" s="1" customFormat="1" x14ac:dyDescent="0.2">
      <c r="C75" s="140"/>
      <c r="D75" s="140"/>
    </row>
    <row r="76" spans="3:4" s="1" customFormat="1" x14ac:dyDescent="0.2">
      <c r="C76" s="140"/>
      <c r="D76" s="140"/>
    </row>
    <row r="77" spans="3:4" s="1" customFormat="1" x14ac:dyDescent="0.2">
      <c r="C77" s="140"/>
      <c r="D77" s="140"/>
    </row>
    <row r="78" spans="3:4" s="1" customFormat="1" x14ac:dyDescent="0.2">
      <c r="C78" s="140"/>
      <c r="D78" s="140"/>
    </row>
  </sheetData>
  <sheetProtection algorithmName="SHA-512" hashValue="j5UrRMXRvfU/v1TJ3HQ0mgJ4DBzdV8QemNsUj3DANAVxXiI8SLJ2cepBnn6VVsOrzFKQ9nBRfZtzH1ydgvER2w==" saltValue="MJlQPRCvFF9sxSClTrgVQQ==" spinCount="100000" sheet="1" objects="1" scenarios="1" formatColumns="0" formatRows="0"/>
  <mergeCells count="9">
    <mergeCell ref="J38:P39"/>
    <mergeCell ref="J36:P37"/>
    <mergeCell ref="C4:G4"/>
    <mergeCell ref="I4:K4"/>
    <mergeCell ref="C5:G5"/>
    <mergeCell ref="I5:K5"/>
    <mergeCell ref="J10:P12"/>
    <mergeCell ref="L4:N4"/>
    <mergeCell ref="L5:M5"/>
  </mergeCells>
  <conditionalFormatting sqref="L8:L9">
    <cfRule type="cellIs" dxfId="1" priority="1" operator="equal">
      <formula>"Diagnostic validé"</formula>
    </cfRule>
    <cfRule type="cellIs" dxfId="0" priority="2" operator="equal">
      <formula>"Diagnostic incomplet pour valider le critère d’éligibilité"</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 id="{03B66A45-4409-499F-ACB0-7BF5AFF5C4B0}">
            <xm:f>'AVANT PROJET'!$E$42="MOYEN"</xm:f>
            <x14:dxf>
              <fill>
                <patternFill>
                  <bgColor theme="7" tint="0.79998168889431442"/>
                </patternFill>
              </fill>
            </x14:dxf>
          </x14:cfRule>
          <x14:cfRule type="expression" priority="5" id="{5E637A1B-3CD5-44ED-8EFF-F26BF0127194}">
            <xm:f>'AVANT PROJET'!$E$42="INSUFFISANT"</xm:f>
            <x14:dxf>
              <fill>
                <patternFill>
                  <bgColor theme="5" tint="0.59996337778862885"/>
                </patternFill>
              </fill>
            </x14:dxf>
          </x14:cfRule>
          <xm:sqref>C9:D9</xm:sqref>
        </x14:conditionalFormatting>
        <x14:conditionalFormatting xmlns:xm="http://schemas.microsoft.com/office/excel/2006/main">
          <x14:cfRule type="expression" priority="8" id="{4353349E-6A01-4624-A881-F5374C047EC5}">
            <xm:f>'AVANT PROJET'!$E$43="INSUFFISANT"</xm:f>
            <x14:dxf>
              <fill>
                <patternFill>
                  <bgColor theme="5" tint="0.59996337778862885"/>
                </patternFill>
              </fill>
            </x14:dxf>
          </x14:cfRule>
          <x14:cfRule type="expression" priority="9" id="{973D87E0-5D6F-4A30-B459-780EB57DED6C}">
            <xm:f>'AVANT PROJET'!$E$43="MOYEN"</xm:f>
            <x14:dxf>
              <fill>
                <patternFill>
                  <bgColor theme="7" tint="0.79998168889431442"/>
                </patternFill>
              </fill>
            </x14:dxf>
          </x14:cfRule>
          <xm:sqref>C10:D10</xm:sqref>
        </x14:conditionalFormatting>
        <x14:conditionalFormatting xmlns:xm="http://schemas.microsoft.com/office/excel/2006/main">
          <x14:cfRule type="expression" priority="26" id="{36349953-7517-4AE0-A556-CEE73D33AAA9}">
            <xm:f>'AVANT PROJET'!$E$44="INSUFFISANT"</xm:f>
            <x14:dxf>
              <fill>
                <patternFill>
                  <bgColor theme="5" tint="0.59996337778862885"/>
                </patternFill>
              </fill>
            </x14:dxf>
          </x14:cfRule>
          <x14:cfRule type="expression" priority="28" id="{3B9EDA55-67FF-4996-B147-AD6C998F265F}">
            <xm:f>'AVANT PROJET'!$E$44="MOYEN"</xm:f>
            <x14:dxf>
              <fill>
                <patternFill>
                  <bgColor theme="7" tint="0.79998168889431442"/>
                </patternFill>
              </fill>
            </x14:dxf>
          </x14:cfRule>
          <xm:sqref>C11:D11</xm:sqref>
        </x14:conditionalFormatting>
        <x14:conditionalFormatting xmlns:xm="http://schemas.microsoft.com/office/excel/2006/main">
          <x14:cfRule type="expression" priority="6" id="{AE313E81-E8D9-4004-8FC9-5153C35E092C}">
            <xm:f>'AVANT PROJET'!$E$45="INSUFFISANT"</xm:f>
            <x14:dxf>
              <fill>
                <patternFill>
                  <bgColor theme="5" tint="0.59996337778862885"/>
                </patternFill>
              </fill>
            </x14:dxf>
          </x14:cfRule>
          <x14:cfRule type="expression" priority="7" id="{01D995BB-5A27-4D26-9C12-EF150B07DAA6}">
            <xm:f>'AVANT PROJET'!$E$45="MOYEN"</xm:f>
            <x14:dxf>
              <fill>
                <patternFill>
                  <bgColor theme="7" tint="0.79998168889431442"/>
                </patternFill>
              </fill>
            </x14:dxf>
          </x14:cfRule>
          <xm:sqref>C12:D12</xm:sqref>
        </x14:conditionalFormatting>
        <x14:conditionalFormatting xmlns:xm="http://schemas.microsoft.com/office/excel/2006/main">
          <x14:cfRule type="expression" priority="3" id="{B2FC639F-3382-43B8-9542-3A0FB4A85BD3}">
            <xm:f>PROJET!$E$42="INSUFFISANT"</xm:f>
            <x14:dxf>
              <fill>
                <patternFill>
                  <bgColor theme="5" tint="0.59996337778862885"/>
                </patternFill>
              </fill>
            </x14:dxf>
          </x14:cfRule>
          <x14:cfRule type="expression" priority="25" id="{D06CD7A1-6BEC-4804-ADEC-1B46BE372337}">
            <xm:f>PROJET!$E$42="MOYEN"</xm:f>
            <x14:dxf>
              <fill>
                <patternFill>
                  <bgColor theme="7" tint="0.79998168889431442"/>
                </patternFill>
              </fill>
            </x14:dxf>
          </x14:cfRule>
          <xm:sqref>E9:F9</xm:sqref>
        </x14:conditionalFormatting>
        <x14:conditionalFormatting xmlns:xm="http://schemas.microsoft.com/office/excel/2006/main">
          <x14:cfRule type="expression" priority="22" id="{720DE12C-1B05-4FA9-9E1A-D32C0CF8BCDB}">
            <xm:f>PROJET!$E$43="INSUFFISANT"</xm:f>
            <x14:dxf>
              <fill>
                <patternFill>
                  <bgColor theme="5" tint="0.59996337778862885"/>
                </patternFill>
              </fill>
            </x14:dxf>
          </x14:cfRule>
          <x14:cfRule type="expression" priority="23" id="{3691494D-FD96-4495-B14D-8E855B7E449A}">
            <xm:f>PROJET!$E$43="MOYEN"</xm:f>
            <x14:dxf>
              <fill>
                <patternFill>
                  <bgColor theme="7" tint="0.79998168889431442"/>
                </patternFill>
              </fill>
            </x14:dxf>
          </x14:cfRule>
          <xm:sqref>E10:F10</xm:sqref>
        </x14:conditionalFormatting>
        <x14:conditionalFormatting xmlns:xm="http://schemas.microsoft.com/office/excel/2006/main">
          <x14:cfRule type="expression" priority="20" id="{6C46BB53-77DD-4B73-AE92-A23B484433BC}">
            <xm:f>PROJET!$E$44="INSUFFISANT"</xm:f>
            <x14:dxf>
              <fill>
                <patternFill>
                  <bgColor theme="5" tint="0.59996337778862885"/>
                </patternFill>
              </fill>
            </x14:dxf>
          </x14:cfRule>
          <x14:cfRule type="expression" priority="21" id="{B8B57827-1BB0-46E0-B959-6D9DE8474715}">
            <xm:f>PROJET!$E$44="MOYEN"</xm:f>
            <x14:dxf>
              <fill>
                <patternFill>
                  <bgColor theme="7" tint="0.79998168889431442"/>
                </patternFill>
              </fill>
            </x14:dxf>
          </x14:cfRule>
          <xm:sqref>E11:F11</xm:sqref>
        </x14:conditionalFormatting>
        <x14:conditionalFormatting xmlns:xm="http://schemas.microsoft.com/office/excel/2006/main">
          <x14:cfRule type="expression" priority="18" id="{38C3DEBD-13F8-40FB-BAE1-28CFCFEE9839}">
            <xm:f>PROJET!$E$45="INSUFFISANT"</xm:f>
            <x14:dxf>
              <fill>
                <patternFill>
                  <bgColor theme="5" tint="0.59996337778862885"/>
                </patternFill>
              </fill>
            </x14:dxf>
          </x14:cfRule>
          <x14:cfRule type="expression" priority="19" id="{28557C31-DDD6-44CF-AADD-768E2BD88A82}">
            <xm:f>PROJET!$E$45="MOYEN"</xm:f>
            <x14:dxf>
              <fill>
                <patternFill>
                  <bgColor theme="7" tint="0.79998168889431442"/>
                </patternFill>
              </fill>
            </x14:dxf>
          </x14:cfRule>
          <xm:sqref>E12:F12</xm:sqref>
        </x14:conditionalFormatting>
        <x14:conditionalFormatting xmlns:xm="http://schemas.microsoft.com/office/excel/2006/main">
          <x14:cfRule type="expression" priority="16" id="{817F7457-72A2-4516-992A-BFA3A5770000}">
            <xm:f>'APRES PROJET'!$E$42="INSUFFISANT"</xm:f>
            <x14:dxf>
              <fill>
                <patternFill>
                  <bgColor theme="5" tint="0.59996337778862885"/>
                </patternFill>
              </fill>
            </x14:dxf>
          </x14:cfRule>
          <x14:cfRule type="expression" priority="17" id="{9B46D4B0-A8FE-4FD4-AF95-EB7A90646454}">
            <xm:f>'APRES PROJET'!$E$42="MOYEN"</xm:f>
            <x14:dxf>
              <fill>
                <patternFill>
                  <bgColor theme="7" tint="0.79998168889431442"/>
                </patternFill>
              </fill>
            </x14:dxf>
          </x14:cfRule>
          <xm:sqref>G9:H9</xm:sqref>
        </x14:conditionalFormatting>
        <x14:conditionalFormatting xmlns:xm="http://schemas.microsoft.com/office/excel/2006/main">
          <x14:cfRule type="expression" priority="14" id="{35B5707F-0568-4BA1-840B-B2E507CB70F7}">
            <xm:f>'APRES PROJET'!$E$43="INSUFFISANT"</xm:f>
            <x14:dxf>
              <fill>
                <patternFill>
                  <bgColor theme="5" tint="0.59996337778862885"/>
                </patternFill>
              </fill>
            </x14:dxf>
          </x14:cfRule>
          <x14:cfRule type="expression" priority="15" id="{36A5E0F2-21E1-436D-BEA7-0EE28FD2DFA3}">
            <xm:f>'APRES PROJET'!$E$43="MOYEN"</xm:f>
            <x14:dxf>
              <fill>
                <patternFill>
                  <bgColor theme="7" tint="0.79998168889431442"/>
                </patternFill>
              </fill>
            </x14:dxf>
          </x14:cfRule>
          <xm:sqref>G10:H10</xm:sqref>
        </x14:conditionalFormatting>
        <x14:conditionalFormatting xmlns:xm="http://schemas.microsoft.com/office/excel/2006/main">
          <x14:cfRule type="expression" priority="12" id="{8FF14BFB-820D-4F08-B3A6-93B109CA7FA4}">
            <xm:f>'APRES PROJET'!$E$44="INSUFFISANT"</xm:f>
            <x14:dxf>
              <fill>
                <patternFill>
                  <bgColor theme="5" tint="0.59996337778862885"/>
                </patternFill>
              </fill>
            </x14:dxf>
          </x14:cfRule>
          <xm:sqref>G11:H11</xm:sqref>
        </x14:conditionalFormatting>
        <x14:conditionalFormatting xmlns:xm="http://schemas.microsoft.com/office/excel/2006/main">
          <x14:cfRule type="expression" priority="10" id="{5522238D-648D-4EB0-BE63-450D67F19083}">
            <xm:f>'APRES PROJET'!$E$45="INSUFFISANT"</xm:f>
            <x14:dxf>
              <fill>
                <patternFill>
                  <bgColor theme="5" tint="0.59996337778862885"/>
                </patternFill>
              </fill>
            </x14:dxf>
          </x14:cfRule>
          <x14:cfRule type="expression" priority="11" id="{F6A146DD-619B-4CED-B501-84F680719C5A}">
            <xm:f>'APRES PROJET'!$E$45="MOYEN"</xm:f>
            <x14:dxf>
              <fill>
                <patternFill>
                  <bgColor theme="7" tint="0.79998168889431442"/>
                </patternFill>
              </fill>
            </x14:dxf>
          </x14:cfRule>
          <xm:sqref>G12:H12</xm:sqref>
        </x14:conditionalFormatting>
        <x14:conditionalFormatting xmlns:xm="http://schemas.microsoft.com/office/excel/2006/main">
          <x14:cfRule type="expression" priority="13" id="{7184B2E9-7192-47E5-9A8B-388CD290DD38}">
            <xm:f>'APRES PROJET'!$E$44="MOYEN"</xm:f>
            <x14:dxf>
              <fill>
                <patternFill>
                  <bgColor theme="7" tint="0.79998168889431442"/>
                </patternFill>
              </fill>
            </x14:dxf>
          </x14:cfRule>
          <xm:sqref>H11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NOTICE</vt:lpstr>
      <vt:lpstr>AVANT PROJET</vt:lpstr>
      <vt:lpstr>PROJET</vt:lpstr>
      <vt:lpstr>APRES PROJET</vt:lpstr>
      <vt:lpstr>SYNTHESE</vt:lpstr>
    </vt:vector>
  </TitlesOfParts>
  <Company>Chambre d'Agriculture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LACOSTE</dc:creator>
  <cp:lastModifiedBy>François SIMONETTI</cp:lastModifiedBy>
  <dcterms:created xsi:type="dcterms:W3CDTF">2026-01-07T13:00:27Z</dcterms:created>
  <dcterms:modified xsi:type="dcterms:W3CDTF">2026-01-16T15:35:19Z</dcterms:modified>
</cp:coreProperties>
</file>