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Rrna06.crpc.fr\PLACIDO_NA_DirAgriculture$\Operationnel\06_PCAE\02_PME\DocsMiseEnOeuvre\2023-2027\AAP_2026\FEADER_Avicole\Annexes\Fichier_base\CLIMA_PENNA\V3\"/>
    </mc:Choice>
  </mc:AlternateContent>
  <xr:revisionPtr revIDLastSave="0" documentId="13_ncr:1_{9DB1BEED-5FAC-4392-BA08-ED514A5D1193}" xr6:coauthVersionLast="47" xr6:coauthVersionMax="47" xr10:uidLastSave="{00000000-0000-0000-0000-000000000000}"/>
  <bookViews>
    <workbookView xWindow="-108" yWindow="-108" windowWidth="23256" windowHeight="12456" xr2:uid="{00000000-000D-0000-FFFF-FFFF00000000}"/>
  </bookViews>
  <sheets>
    <sheet name="NOTICE" sheetId="1" r:id="rId1"/>
    <sheet name="AVANT PROJET" sheetId="2" r:id="rId2"/>
    <sheet name="PROJET" sheetId="6" r:id="rId3"/>
    <sheet name="APRES PROJET" sheetId="7" r:id="rId4"/>
    <sheet name="SYNTHES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6" l="1"/>
  <c r="K35" i="6"/>
  <c r="K34" i="6"/>
  <c r="K22" i="7"/>
  <c r="K29" i="7"/>
  <c r="K36" i="7"/>
  <c r="K35" i="7"/>
  <c r="K34" i="7"/>
  <c r="K23" i="2"/>
  <c r="K23" i="7"/>
  <c r="K23" i="6"/>
  <c r="K22" i="6"/>
  <c r="K9" i="6"/>
  <c r="C5" i="5" l="1"/>
  <c r="C4" i="5"/>
  <c r="B5" i="5"/>
  <c r="B4" i="5"/>
  <c r="K37" i="7"/>
  <c r="H37" i="7"/>
  <c r="H36" i="7"/>
  <c r="H35" i="7"/>
  <c r="H34" i="7"/>
  <c r="K30" i="7"/>
  <c r="H30" i="7"/>
  <c r="H29" i="7"/>
  <c r="K28" i="7"/>
  <c r="H28" i="7"/>
  <c r="K27" i="7"/>
  <c r="H27" i="7"/>
  <c r="I24" i="7"/>
  <c r="H23" i="7"/>
  <c r="H22" i="7"/>
  <c r="K21" i="7"/>
  <c r="H21" i="7"/>
  <c r="I18" i="7"/>
  <c r="K16" i="7"/>
  <c r="H16" i="7"/>
  <c r="K15" i="7"/>
  <c r="H15" i="7"/>
  <c r="K14" i="7"/>
  <c r="H14" i="7"/>
  <c r="K13" i="7"/>
  <c r="H13" i="7"/>
  <c r="K12" i="7"/>
  <c r="H12" i="7"/>
  <c r="K11" i="7"/>
  <c r="H11" i="7"/>
  <c r="K10" i="7"/>
  <c r="H10" i="7"/>
  <c r="K9" i="7"/>
  <c r="H9" i="7"/>
  <c r="C6" i="7"/>
  <c r="C5" i="7"/>
  <c r="H22" i="6"/>
  <c r="K37" i="6"/>
  <c r="H37" i="6"/>
  <c r="H36" i="6"/>
  <c r="H35" i="6"/>
  <c r="H34" i="6"/>
  <c r="K30" i="6"/>
  <c r="H30" i="6"/>
  <c r="K29" i="6"/>
  <c r="H29" i="6"/>
  <c r="K28" i="6"/>
  <c r="H28" i="6"/>
  <c r="K27" i="6"/>
  <c r="H27" i="6"/>
  <c r="I24" i="6"/>
  <c r="H23" i="6"/>
  <c r="K21" i="6"/>
  <c r="H21" i="6"/>
  <c r="I18" i="6"/>
  <c r="K16" i="6"/>
  <c r="H16" i="6"/>
  <c r="K15" i="6"/>
  <c r="H15" i="6"/>
  <c r="K14" i="6"/>
  <c r="H14" i="6"/>
  <c r="K13" i="6"/>
  <c r="H13" i="6"/>
  <c r="K12" i="6"/>
  <c r="H12" i="6"/>
  <c r="K11" i="6"/>
  <c r="H11" i="6"/>
  <c r="K10" i="6"/>
  <c r="H10" i="6"/>
  <c r="H9" i="6"/>
  <c r="C6" i="6"/>
  <c r="C5" i="6"/>
  <c r="K37" i="2"/>
  <c r="H28" i="2"/>
  <c r="H29" i="2"/>
  <c r="H30" i="2"/>
  <c r="H27" i="2"/>
  <c r="H37" i="2"/>
  <c r="K36" i="2"/>
  <c r="H36" i="2"/>
  <c r="H35" i="2"/>
  <c r="K35" i="2" s="1"/>
  <c r="H34" i="2"/>
  <c r="K30" i="2"/>
  <c r="K29" i="2"/>
  <c r="K28" i="2"/>
  <c r="K27" i="2"/>
  <c r="H31" i="7" l="1"/>
  <c r="H44" i="7" s="1"/>
  <c r="C44" i="7" s="1"/>
  <c r="E44" i="7" s="1"/>
  <c r="I39" i="7"/>
  <c r="H31" i="6"/>
  <c r="H44" i="6" s="1"/>
  <c r="C44" i="6" s="1"/>
  <c r="E44" i="6" s="1"/>
  <c r="H31" i="2"/>
  <c r="H44" i="2" s="1"/>
  <c r="C44" i="2" s="1"/>
  <c r="E44" i="2" s="1"/>
  <c r="H38" i="6"/>
  <c r="H45" i="6" s="1"/>
  <c r="C45" i="6" s="1"/>
  <c r="E45" i="6" s="1"/>
  <c r="I39" i="6"/>
  <c r="H24" i="6"/>
  <c r="H43" i="6" s="1"/>
  <c r="C43" i="6" s="1"/>
  <c r="E43" i="6" s="1"/>
  <c r="H18" i="7"/>
  <c r="H42" i="7" s="1"/>
  <c r="C42" i="7" s="1"/>
  <c r="H18" i="6"/>
  <c r="H42" i="6" s="1"/>
  <c r="C42" i="6" s="1"/>
  <c r="H24" i="7"/>
  <c r="H43" i="7" s="1"/>
  <c r="C43" i="7" s="1"/>
  <c r="H38" i="7"/>
  <c r="H45" i="7" s="1"/>
  <c r="C45" i="7" s="1"/>
  <c r="H38" i="2"/>
  <c r="H45" i="2" s="1"/>
  <c r="C45" i="2" s="1"/>
  <c r="E45" i="2" s="1"/>
  <c r="K34" i="2"/>
  <c r="I18" i="2"/>
  <c r="C6" i="2"/>
  <c r="C5" i="2"/>
  <c r="K22" i="2"/>
  <c r="G11" i="5" l="1"/>
  <c r="C12" i="5"/>
  <c r="C11" i="5"/>
  <c r="E11" i="5"/>
  <c r="E10" i="5"/>
  <c r="H39" i="6"/>
  <c r="E12" i="5"/>
  <c r="E45" i="7"/>
  <c r="G12" i="5"/>
  <c r="E43" i="7"/>
  <c r="G10" i="5"/>
  <c r="E42" i="6"/>
  <c r="O5" i="5" s="1"/>
  <c r="E9" i="5"/>
  <c r="E42" i="7"/>
  <c r="G9" i="5"/>
  <c r="H39" i="7"/>
  <c r="K21" i="2"/>
  <c r="L8" i="5" l="1"/>
  <c r="O6" i="5"/>
  <c r="L9" i="5" s="1"/>
  <c r="I24" i="2"/>
  <c r="I39" i="2" s="1"/>
  <c r="H23" i="2"/>
  <c r="H22" i="2"/>
  <c r="H21" i="2"/>
  <c r="H24" i="2" l="1"/>
  <c r="H43" i="2" s="1"/>
  <c r="C43" i="2" s="1"/>
  <c r="E43" i="2" l="1"/>
  <c r="C10" i="5"/>
  <c r="K16" i="2"/>
  <c r="K15" i="2"/>
  <c r="K14" i="2"/>
  <c r="K13" i="2"/>
  <c r="K12" i="2"/>
  <c r="K11" i="2"/>
  <c r="K10" i="2"/>
  <c r="K9" i="2"/>
  <c r="H16" i="2"/>
  <c r="H15" i="2"/>
  <c r="H14" i="2"/>
  <c r="H13" i="2"/>
  <c r="H12" i="2"/>
  <c r="H11" i="2"/>
  <c r="H10" i="2"/>
  <c r="H9" i="2"/>
  <c r="H18" i="2" l="1"/>
  <c r="H39" i="2" l="1"/>
  <c r="H42" i="2"/>
  <c r="C42" i="2" s="1"/>
  <c r="E42" i="2" l="1"/>
  <c r="C9" i="5"/>
</calcChain>
</file>

<file path=xl/sharedStrings.xml><?xml version="1.0" encoding="utf-8"?>
<sst xmlns="http://schemas.openxmlformats.org/spreadsheetml/2006/main" count="454" uniqueCount="132">
  <si>
    <t>APPEL A PROJETS PLAN DE MODERNISATION DES ELEVAGES DE VOLAILLES 2026</t>
  </si>
  <si>
    <t>FONDS EUROPEEN AGRICOLE POUR LE DEVELOPPEMENT RURAL (FEADER)</t>
  </si>
  <si>
    <t>Légende document :</t>
  </si>
  <si>
    <t>Cellule remplie automatiquement avec une formule</t>
  </si>
  <si>
    <t>Cellule à compléter</t>
  </si>
  <si>
    <t>Porteur du projet :
(Raison Sociale)</t>
  </si>
  <si>
    <t>Intitulé du projet :</t>
  </si>
  <si>
    <t>&gt; Onglet</t>
  </si>
  <si>
    <r>
      <t>à remplir à la demande d’aide si le projet concerne</t>
    </r>
    <r>
      <rPr>
        <b/>
        <sz val="10"/>
        <color theme="1"/>
        <rFont val="Verdana"/>
        <family val="2"/>
      </rPr>
      <t xml:space="preserve"> une rénovation </t>
    </r>
  </si>
  <si>
    <r>
      <t xml:space="preserve">à remplir à la demande d’aide si le projet concerne une </t>
    </r>
    <r>
      <rPr>
        <b/>
        <sz val="10"/>
        <color theme="1"/>
        <rFont val="Verdana"/>
        <family val="2"/>
      </rPr>
      <t>construction ou une rénovation</t>
    </r>
  </si>
  <si>
    <t>à remplir à la demande de paiement</t>
  </si>
  <si>
    <t xml:space="preserve">&gt; Le diagnostic porte exclusivement sur le bâtiment identifié comme support des investissements prévus dans le cadre de la demande de subvention. </t>
  </si>
  <si>
    <r>
      <t xml:space="preserve">&gt; Pour bénéficier des points attribués par ce diagnostic, il est nécessaire que les scores des onglets </t>
    </r>
    <r>
      <rPr>
        <i/>
        <sz val="10"/>
        <color rgb="FFFF0000"/>
        <rFont val="Verdana"/>
        <family val="2"/>
      </rPr>
      <t>Projet et Après-projet soient au minimum de niveau moyen</t>
    </r>
    <r>
      <rPr>
        <sz val="10"/>
        <color rgb="FFFF0000"/>
        <rFont val="Verdana"/>
        <family val="2"/>
      </rPr>
      <t xml:space="preserve">, </t>
    </r>
    <r>
      <rPr>
        <b/>
        <sz val="10"/>
        <color rgb="FFFF0000"/>
        <rFont val="Verdana"/>
        <family val="2"/>
      </rPr>
      <t>à l’exception de la partie Ventilation pour laquelle un score correct est exigé.</t>
    </r>
  </si>
  <si>
    <t>Remplissage des onglets colorés</t>
  </si>
  <si>
    <t>&gt; Chaque onglet se décompose de la même manière. Il y a au total un peu plus de 20 questions réparties en 4 catégories :</t>
  </si>
  <si>
    <t>- la coque du bâtiment et les abords</t>
  </si>
  <si>
    <t>- la ventilation et le système de refroidissement</t>
  </si>
  <si>
    <t>- les pratiques de maintenance des installations</t>
  </si>
  <si>
    <t>- les pratiques mises en œuvre durant les coups de chaleur</t>
  </si>
  <si>
    <t>&gt; A chaque question, il n' y a qu'une réponse possible</t>
  </si>
  <si>
    <t>&gt; Indiquez dans la colonne "votre réponse" le numéro de réponse correspondant à la question grâce au menu déroulant</t>
  </si>
  <si>
    <t xml:space="preserve">&gt; Il y a 2 types de cases à compléter : </t>
  </si>
  <si>
    <t>Case obligatoire (la question concerne tous les systèmes d'élevage)</t>
  </si>
  <si>
    <t>Case facultative (la question concerne uniquement certains élevages)</t>
  </si>
  <si>
    <t>&gt; Attention pour les projet de rénovation :</t>
  </si>
  <si>
    <t xml:space="preserve">   *Les points rendant le projet inéligible dans "l'onglet avant projet" en cas de non-respect des préconisations devront obligatoirement être corrigés lors du diagnostic du projet et du diagnostic après projet. </t>
  </si>
  <si>
    <t xml:space="preserve">   *De même, si un investissement prévu n’est pas réalisé et que cela entraîne la perte du critère de sélection « adaptation au changement climatique », le dossier devra être ré-instruit et la subvention pourra être annulée en totalité ou en partie.</t>
  </si>
  <si>
    <t>PALMIPEDES ENGRAISSEMENT</t>
  </si>
  <si>
    <r>
      <t xml:space="preserve">A remplir à la demande d'aide si </t>
    </r>
    <r>
      <rPr>
        <b/>
        <i/>
        <sz val="11"/>
        <color theme="4" tint="-0.249977111117893"/>
        <rFont val="Calibri"/>
        <family val="2"/>
        <scheme val="minor"/>
      </rPr>
      <t>projet de rénovation</t>
    </r>
  </si>
  <si>
    <t>Nom et organisme du technicien</t>
  </si>
  <si>
    <t>Date de réalisation du diagnostic (jj/mm/aaaa)</t>
  </si>
  <si>
    <t>VOTRE BÂTIMENT ET SON ENVIRONNEMENT</t>
  </si>
  <si>
    <t xml:space="preserve">réponse 1 </t>
  </si>
  <si>
    <t>réponse 2</t>
  </si>
  <si>
    <t>réponse 3</t>
  </si>
  <si>
    <t>réponse 4</t>
  </si>
  <si>
    <t xml:space="preserve">long-pans face aux vents dominants </t>
  </si>
  <si>
    <t xml:space="preserve">long-pans entre 0 et 45° // vents dominants </t>
  </si>
  <si>
    <t xml:space="preserve">long-pans entre 45 et 90° // vents dominants </t>
  </si>
  <si>
    <t xml:space="preserve">pignons face aux vents dominants </t>
  </si>
  <si>
    <t>Les abords de votre bâtiment sont-ils engazonnés ?</t>
  </si>
  <si>
    <r>
      <t>Oui</t>
    </r>
    <r>
      <rPr>
        <sz val="10"/>
        <color rgb="FFFF0000"/>
        <rFont val="Calibri"/>
        <family val="2"/>
        <scheme val="minor"/>
      </rPr>
      <t xml:space="preserve"> </t>
    </r>
  </si>
  <si>
    <r>
      <t>Non</t>
    </r>
    <r>
      <rPr>
        <sz val="10"/>
        <color rgb="FFFF0000"/>
        <rFont val="Calibri"/>
        <family val="2"/>
        <scheme val="minor"/>
      </rPr>
      <t xml:space="preserve"> </t>
    </r>
  </si>
  <si>
    <t>Y a-t-il des obstacles à moins de 20 mètres des entrées et sorties d'air* ?</t>
  </si>
  <si>
    <t>Non</t>
  </si>
  <si>
    <t>Oui</t>
  </si>
  <si>
    <t xml:space="preserve">Oui </t>
  </si>
  <si>
    <t xml:space="preserve">Non </t>
  </si>
  <si>
    <t>Quelle est la nature de votre toiture ?</t>
  </si>
  <si>
    <t>Fibrociment ou Bac acier avec anti condensation</t>
  </si>
  <si>
    <t>Bac acier classique</t>
  </si>
  <si>
    <t>Quelle est la nature de votre isolant en sous-toiture?</t>
  </si>
  <si>
    <t xml:space="preserve">panneau bac acier avec mousse de polyuréthane </t>
  </si>
  <si>
    <t xml:space="preserve">panneau de mousse polyuréthane type recticel </t>
  </si>
  <si>
    <t>polystyrène extrudé</t>
  </si>
  <si>
    <t>laine minérale / pas d'isolant</t>
  </si>
  <si>
    <t>Quelle est la nature de votre isolant en longs pans et pignons ?</t>
  </si>
  <si>
    <t xml:space="preserve">Panneau sandwich avec mousse de polyuréthane </t>
  </si>
  <si>
    <t xml:space="preserve">Panneau sandwich avec mousse de polystyrène </t>
  </si>
  <si>
    <t xml:space="preserve">EUROTAN Mousse </t>
  </si>
  <si>
    <t>Laine de verre / panneau bois</t>
  </si>
  <si>
    <t>Quelle est l'épaisseur de l'isolant ?</t>
  </si>
  <si>
    <t xml:space="preserve">60 mm </t>
  </si>
  <si>
    <t>50 mm</t>
  </si>
  <si>
    <t xml:space="preserve">40 mm </t>
  </si>
  <si>
    <t xml:space="preserve">30 mm </t>
  </si>
  <si>
    <t>Votre réponse</t>
  </si>
  <si>
    <t>Votre score</t>
  </si>
  <si>
    <t>sur</t>
  </si>
  <si>
    <t>COMMENTAIRE</t>
  </si>
  <si>
    <t xml:space="preserve">Leviers </t>
  </si>
  <si>
    <t>Les couleurs claires limitent l’absorption de la chaleur, d’où leur utilisation lors de la rénovation ou de la construction, en conformité avec les règles d’urbanisme. Il est également important de bien nettoyer la toiture afin d’éliminer les mousses et les lichens.</t>
  </si>
  <si>
    <t>L’isolation permet de lutter contre le froid, mais aussi contre la chaleur. La toiture doit être particulièrement bien isolée pour limiter le réchauffement du bâtiment : un coefficient de conductivité thermique de 0,40 W/(m²·K) est recommandé, soit une épaisseur d’environ 60 mm.</t>
  </si>
  <si>
    <t>LA VENTILATION ET LE REFROIDISSEMENT DE VOTRE BATIMENT</t>
  </si>
  <si>
    <t>Quel est votre système de ventilation ?</t>
  </si>
  <si>
    <t xml:space="preserve">Dynamique extraction </t>
  </si>
  <si>
    <t>Système brassage en cascade</t>
  </si>
  <si>
    <r>
      <t xml:space="preserve">Naturel avec brassage </t>
    </r>
    <r>
      <rPr>
        <i/>
        <sz val="10"/>
        <color theme="1"/>
        <rFont val="Calibri"/>
        <family val="2"/>
        <scheme val="minor"/>
      </rPr>
      <t>(type bâtiment semis ouvert)</t>
    </r>
  </si>
  <si>
    <t>Naturelle</t>
  </si>
  <si>
    <t>Rigide</t>
  </si>
  <si>
    <t>Pas de gaine</t>
  </si>
  <si>
    <t>Souple</t>
  </si>
  <si>
    <t>L'ajout d'un système de refroidissement permet d'abaisser réellement la température de l'air entrant dans le bâtiment, elle ne peut être utilisée qu'avec une ventilation dynamique adaptée,</t>
  </si>
  <si>
    <t>Dans les bâtiments à forte densité, il est primordial de dynamiser la ventilation afin de garantir, tout au long de l’année, le renouvellement de l’air et l’extraction de l’air vicié. Ce dynamisme contribue à maintenir une température stable malgré les fluctuations des températures extérieures.</t>
  </si>
  <si>
    <t>VOS PRATIQUES DE MAINTENANCE DES INSTALLATIONS</t>
  </si>
  <si>
    <t>Vérifiez-vous régulièrement l'état de fonctionnement et la propreté des équipements (installations électriques, alimentation, ventilation, abreuvement,...) ?</t>
  </si>
  <si>
    <t>Chaque groupe de ventilation est-il protégé par un disjoncteur différentiel ?</t>
  </si>
  <si>
    <t>Gardez-vous un stock de pièces détachées en cas de défaillance des équipements ?</t>
  </si>
  <si>
    <t>VOS PRATIQUES DURANT LA SAISON CHAUDE</t>
  </si>
  <si>
    <t>Surveillez-vous quotidiennement la qualité et l'accés à l'eau de boisson ?</t>
  </si>
  <si>
    <t>Ajoutez-vous des réhydratants (sels minéraux) dans l'eau de boisson ?</t>
  </si>
  <si>
    <t>Vérifiez-vous la température de l'eau de boisson et ajustez-vous la température
(ex : purges régulière) ?</t>
  </si>
  <si>
    <t>VOTRE SCORE TOTAL</t>
  </si>
  <si>
    <t>VOS
 SCORES</t>
  </si>
  <si>
    <t>CORRECT score &gt; 7</t>
  </si>
  <si>
    <t>MOYEN &gt;4 score =&lt;7</t>
  </si>
  <si>
    <t>INSUFFISANT =&lt;4</t>
  </si>
  <si>
    <t>Bâtiment Environnement</t>
  </si>
  <si>
    <t>Ventilation Refroidissement</t>
  </si>
  <si>
    <t>Pratique maintenance</t>
  </si>
  <si>
    <t>Pratique saison chaude</t>
  </si>
  <si>
    <t>/10</t>
  </si>
  <si>
    <t>A remplir à la demande d'aide</t>
  </si>
  <si>
    <t>Attribution éligibilité</t>
  </si>
  <si>
    <t>AV PROJET</t>
  </si>
  <si>
    <t>PROJET</t>
  </si>
  <si>
    <t>AP PROJET</t>
  </si>
  <si>
    <t xml:space="preserve">Diagnostic projet </t>
  </si>
  <si>
    <t>Diagnostic après projet</t>
  </si>
  <si>
    <t>NOTE DU CONSEILLER</t>
  </si>
  <si>
    <t>A remplir à la demande de solde</t>
  </si>
  <si>
    <t>SYNTHESE DIAGNOSTIC CHANGEMENT CLIMATIQUE PALMIPEDES ENGRAISSMEENT</t>
  </si>
  <si>
    <t>&gt; Pour bénéficier des points attribués par ce diagnostic, il est nécessaire que les scores des onglets Projet et Après-projet soient au minimum de niveau moyen, à l’exception de la partie Ventilation pour laquelle un score correct est exigé.</t>
  </si>
  <si>
    <t>Ci-dessous, le récapitulatif des scores pondérés sur 10</t>
  </si>
  <si>
    <t>&gt; Une fois les réponses complétées, le test fournit un score sous forme de moyenne pondérée sur 10 affiché dans un tableau et représenté sous forme graphique RADAR</t>
  </si>
  <si>
    <t>Il est demandé à la personne en charge du diagnostic de laisser un commentaire en reprenant les leviers mis en évidence pour améliorer la vulnérabilité du bâtiment face au changement climatique.</t>
  </si>
  <si>
    <t>Quelle est l'orientation de votre bâtiment par rapport aux vents dominants ?</t>
  </si>
  <si>
    <t xml:space="preserve">*Obstacles à moins de 20m à hauteur des entrées d'air/sorties d'air susceptibles de perturber la ventilation </t>
  </si>
  <si>
    <t>Disposez-vous d'une toiture claire et entretenue de manière à ce qu'elle reste claire ? 
(Toiture claire ou panneaux photovoltaïques)</t>
  </si>
  <si>
    <t>Quel type de gaine utilisez-vous ?</t>
  </si>
  <si>
    <t>Possédez-vous un système de refroidissement ?</t>
  </si>
  <si>
    <t>Suivez-vous vos capteurs d'ambiance (sondes température, hygromètre, dépressiomètre,etc…) de manière régulière ?</t>
  </si>
  <si>
    <t>Quel type de gaine utilisez vous ?</t>
  </si>
  <si>
    <t>Fermez-vous systématiquement les volets de vos fenêtres de lumière naturelle lors des coups de chaleur ?</t>
  </si>
  <si>
    <t>L'ajout d'un système de refroidissement permet d'abaisser réellement la température de l'air entrant dans le bâtiment, elle ne peut être utilisée qu'avec une ventilation dynamique adaptée.</t>
  </si>
  <si>
    <t>DIAGNOSTIC ADAPTATION AU CHANGEMENT CLIMATIQUE  AVANT PROJET</t>
  </si>
  <si>
    <t>DIAGNOSTIC ADAPTATION AU CHANGEMENT CLIMATIQUE DU PROJET</t>
  </si>
  <si>
    <t>DIAGNOSTIC ADAPTATION AU CHANGEMENT CLIMATIQUE  APRES PROJET</t>
  </si>
  <si>
    <t xml:space="preserve">DIAGNOSTIC ADAPTATION AU CHANGEMENT CLIMATIQUE </t>
  </si>
  <si>
    <t>PME Avicole Nouvelle-Aquitaine 2026 – V1 du 19/01/2026</t>
  </si>
  <si>
    <t>&gt; Une fois le diagnostic rempli, vous accédez à l'onglet SYNTHESE qui permet de comparer les 3 diagnostics.</t>
  </si>
  <si>
    <t>&gt; Une colonne commentaire permet de justifier l'investissement ou d'apporter des précisions au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</si>
</sst>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 &quot; &quot;;@"/>
    <numFmt numFmtId="165" formatCode="0.0"/>
  </numFmts>
  <fonts count="50" x14ac:knownFonts="1">
    <font>
      <sz val="10"/>
      <color theme="1"/>
      <name val="Verdana"/>
      <family val="2"/>
    </font>
    <font>
      <sz val="10"/>
      <color rgb="FFFF0000"/>
      <name val="Verdana"/>
      <family val="2"/>
    </font>
    <font>
      <b/>
      <sz val="10"/>
      <color theme="1"/>
      <name val="Verdana"/>
      <family val="2"/>
    </font>
    <font>
      <sz val="22"/>
      <color rgb="FF92D050"/>
      <name val="Verdana"/>
      <family val="2"/>
    </font>
    <font>
      <b/>
      <sz val="12"/>
      <color theme="9"/>
      <name val="Verdana"/>
      <family val="2"/>
    </font>
    <font>
      <b/>
      <sz val="24"/>
      <color theme="4" tint="-0.249977111117893"/>
      <name val="Arial"/>
      <family val="2"/>
    </font>
    <font>
      <sz val="10"/>
      <color indexed="8"/>
      <name val="Arial"/>
      <family val="2"/>
    </font>
    <font>
      <b/>
      <sz val="14"/>
      <color theme="4" tint="-0.249977111117893"/>
      <name val="Arial"/>
      <family val="2"/>
    </font>
    <font>
      <b/>
      <sz val="14"/>
      <color indexed="49"/>
      <name val="Arial"/>
      <family val="2"/>
    </font>
    <font>
      <sz val="11"/>
      <color indexed="49"/>
      <name val="Calibri"/>
      <family val="2"/>
    </font>
    <font>
      <sz val="14"/>
      <color theme="4" tint="-0.249977111117893"/>
      <name val="Calibri"/>
      <family val="2"/>
      <scheme val="minor"/>
    </font>
    <font>
      <b/>
      <sz val="12"/>
      <color rgb="FF000000"/>
      <name val="Arial"/>
      <family val="2"/>
    </font>
    <font>
      <sz val="12"/>
      <name val="Arial"/>
      <family val="2"/>
    </font>
    <font>
      <sz val="12"/>
      <color theme="1"/>
      <name val="Arial"/>
      <family val="2"/>
    </font>
    <font>
      <sz val="12"/>
      <color rgb="FF000000"/>
      <name val="Arial"/>
      <family val="2"/>
    </font>
    <font>
      <i/>
      <sz val="11"/>
      <color theme="1"/>
      <name val="Calibri"/>
      <family val="2"/>
      <scheme val="minor"/>
    </font>
    <font>
      <i/>
      <sz val="10"/>
      <color rgb="FFFF0000"/>
      <name val="Verdana"/>
      <family val="2"/>
    </font>
    <font>
      <b/>
      <sz val="10"/>
      <color rgb="FFFF0000"/>
      <name val="Verdana"/>
      <family val="2"/>
    </font>
    <font>
      <b/>
      <sz val="12"/>
      <color theme="1"/>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theme="0"/>
      <name val="Calibri"/>
      <family val="2"/>
      <scheme val="minor"/>
    </font>
    <font>
      <i/>
      <sz val="11"/>
      <color theme="4" tint="-0.249977111117893"/>
      <name val="Calibri"/>
      <family val="2"/>
      <scheme val="minor"/>
    </font>
    <font>
      <b/>
      <i/>
      <sz val="11"/>
      <color theme="4" tint="-0.249977111117893"/>
      <name val="Calibri"/>
      <family val="2"/>
      <scheme val="minor"/>
    </font>
    <font>
      <b/>
      <sz val="12"/>
      <color theme="0"/>
      <name val="Calibri"/>
      <family val="2"/>
      <scheme val="minor"/>
    </font>
    <font>
      <b/>
      <sz val="10"/>
      <color theme="0"/>
      <name val="Calibri"/>
      <family val="2"/>
      <scheme val="minor"/>
    </font>
    <font>
      <b/>
      <sz val="10"/>
      <color indexed="9"/>
      <name val="Calibri"/>
      <family val="2"/>
      <scheme val="minor"/>
    </font>
    <font>
      <sz val="10"/>
      <color rgb="FFFF0000"/>
      <name val="Calibri"/>
      <family val="2"/>
      <scheme val="minor"/>
    </font>
    <font>
      <sz val="18"/>
      <color theme="4" tint="-0.249977111117893"/>
      <name val="Calibri"/>
      <family val="2"/>
      <scheme val="minor"/>
    </font>
    <font>
      <sz val="18"/>
      <color theme="1"/>
      <name val="Calibri"/>
      <family val="2"/>
      <scheme val="minor"/>
    </font>
    <font>
      <b/>
      <sz val="14"/>
      <color theme="4" tint="-0.249977111117893"/>
      <name val="Calibri"/>
      <family val="2"/>
      <scheme val="minor"/>
    </font>
    <font>
      <sz val="12"/>
      <color rgb="FF000000"/>
      <name val="Calibri"/>
      <family val="2"/>
      <scheme val="minor"/>
    </font>
    <font>
      <sz val="12"/>
      <color theme="0"/>
      <name val="Calibri"/>
      <family val="2"/>
      <scheme val="minor"/>
    </font>
    <font>
      <i/>
      <sz val="10"/>
      <color theme="1"/>
      <name val="Calibri"/>
      <family val="2"/>
      <scheme val="minor"/>
    </font>
    <font>
      <b/>
      <sz val="10"/>
      <name val="Calibri"/>
      <family val="2"/>
      <scheme val="minor"/>
    </font>
    <font>
      <b/>
      <sz val="10"/>
      <color rgb="FFFF0000"/>
      <name val="Calibri"/>
      <family val="2"/>
      <scheme val="minor"/>
    </font>
    <font>
      <b/>
      <sz val="10"/>
      <color theme="0"/>
      <name val="Verdana"/>
      <family val="2"/>
    </font>
    <font>
      <sz val="10"/>
      <color theme="0"/>
      <name val="Verdana"/>
      <family val="2"/>
    </font>
    <font>
      <sz val="14"/>
      <color theme="1"/>
      <name val="Calibri"/>
      <family val="2"/>
      <scheme val="minor"/>
    </font>
    <font>
      <b/>
      <sz val="14"/>
      <color theme="0"/>
      <name val="Calibri"/>
      <family val="2"/>
      <scheme val="minor"/>
    </font>
    <font>
      <sz val="18"/>
      <color theme="0"/>
      <name val="Calibri"/>
      <family val="2"/>
      <scheme val="minor"/>
    </font>
    <font>
      <sz val="11"/>
      <color rgb="FF000000"/>
      <name val="Arial"/>
      <family val="2"/>
    </font>
    <font>
      <sz val="12"/>
      <color theme="0"/>
      <name val="Arial"/>
      <family val="2"/>
    </font>
    <font>
      <sz val="12"/>
      <color theme="1"/>
      <name val="Calibri"/>
      <family val="2"/>
      <scheme val="minor"/>
    </font>
    <font>
      <b/>
      <i/>
      <sz val="10"/>
      <color theme="1"/>
      <name val="Verdana"/>
      <family val="2"/>
    </font>
    <font>
      <i/>
      <sz val="9"/>
      <color theme="1"/>
      <name val="Verdana"/>
      <family val="2"/>
    </font>
    <font>
      <i/>
      <sz val="9"/>
      <color theme="1"/>
      <name val="Calibri"/>
      <family val="2"/>
    </font>
    <font>
      <sz val="11"/>
      <color theme="0"/>
      <name val="Calibri"/>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8"/>
        <bgColor indexed="64"/>
      </patternFill>
    </fill>
    <fill>
      <patternFill patternType="solid">
        <fgColor rgb="FFFCA6EE"/>
        <bgColor indexed="64"/>
      </patternFill>
    </fill>
    <fill>
      <patternFill patternType="solid">
        <fgColor rgb="FFA6A2F6"/>
        <bgColor indexed="64"/>
      </patternFill>
    </fill>
    <fill>
      <patternFill patternType="solid">
        <fgColor rgb="FF9B88D6"/>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19">
    <xf numFmtId="0" fontId="0" fillId="0" borderId="0" xfId="0"/>
    <xf numFmtId="0" fontId="0" fillId="2" borderId="0" xfId="0"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left" vertical="center"/>
    </xf>
    <xf numFmtId="0" fontId="6" fillId="2" borderId="0" xfId="0" applyFont="1" applyFill="1"/>
    <xf numFmtId="0" fontId="7"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xf numFmtId="0" fontId="10" fillId="2" borderId="0" xfId="0" applyFont="1" applyFill="1"/>
    <xf numFmtId="0" fontId="12" fillId="2" borderId="0" xfId="0" applyFont="1" applyFill="1"/>
    <xf numFmtId="0" fontId="6" fillId="2" borderId="0" xfId="0" applyFont="1" applyFill="1" applyAlignment="1">
      <alignment horizontal="left"/>
    </xf>
    <xf numFmtId="0" fontId="0" fillId="2" borderId="0" xfId="0" applyFill="1" applyAlignment="1">
      <alignment vertical="center"/>
    </xf>
    <xf numFmtId="0" fontId="12" fillId="2" borderId="0" xfId="0" applyFont="1" applyFill="1" applyAlignment="1">
      <alignment horizontal="left"/>
    </xf>
    <xf numFmtId="0" fontId="0" fillId="3" borderId="0" xfId="0" applyFill="1"/>
    <xf numFmtId="0" fontId="13" fillId="2" borderId="0" xfId="0" applyFont="1" applyFill="1"/>
    <xf numFmtId="0" fontId="0" fillId="4" borderId="0" xfId="0" applyFill="1"/>
    <xf numFmtId="0" fontId="7" fillId="2" borderId="0" xfId="0" applyFont="1" applyFill="1" applyBorder="1" applyAlignment="1">
      <alignment horizontal="center" vertical="center"/>
    </xf>
    <xf numFmtId="164" fontId="14" fillId="2" borderId="0" xfId="0" applyNumberFormat="1" applyFont="1" applyFill="1" applyBorder="1" applyAlignment="1" applyProtection="1">
      <alignment horizontal="center" vertical="center"/>
      <protection locked="0"/>
    </xf>
    <xf numFmtId="0" fontId="15" fillId="2" borderId="0" xfId="0" applyFont="1" applyFill="1"/>
    <xf numFmtId="0" fontId="18" fillId="2" borderId="0" xfId="0" applyFont="1" applyFill="1"/>
    <xf numFmtId="0" fontId="0" fillId="2" borderId="0" xfId="0" quotePrefix="1" applyFill="1"/>
    <xf numFmtId="0" fontId="0" fillId="4" borderId="4" xfId="0" applyFill="1" applyBorder="1"/>
    <xf numFmtId="0" fontId="18" fillId="6" borderId="4" xfId="0" applyFont="1" applyFill="1" applyBorder="1" applyAlignment="1">
      <alignment horizontal="center" vertical="center"/>
    </xf>
    <xf numFmtId="0" fontId="19" fillId="2" borderId="0" xfId="0" quotePrefix="1" applyFont="1" applyFill="1"/>
    <xf numFmtId="0" fontId="0" fillId="2" borderId="0" xfId="0" applyFill="1" applyAlignment="1">
      <alignment wrapText="1"/>
    </xf>
    <xf numFmtId="0" fontId="20" fillId="2" borderId="0" xfId="0" applyFont="1" applyFill="1"/>
    <xf numFmtId="0" fontId="20" fillId="2" borderId="0" xfId="0" applyFont="1" applyFill="1" applyAlignment="1">
      <alignment horizontal="center" wrapText="1"/>
    </xf>
    <xf numFmtId="0" fontId="20" fillId="2" borderId="0" xfId="0" applyFont="1" applyFill="1" applyAlignment="1">
      <alignment horizontal="center" vertical="center"/>
    </xf>
    <xf numFmtId="0" fontId="21" fillId="2" borderId="0" xfId="0" applyFont="1" applyFill="1" applyAlignment="1" applyProtection="1">
      <alignment horizontal="center" vertical="center"/>
    </xf>
    <xf numFmtId="0" fontId="20" fillId="2" borderId="0" xfId="0" applyFont="1" applyFill="1" applyAlignment="1">
      <alignment wrapText="1"/>
    </xf>
    <xf numFmtId="0" fontId="22" fillId="2" borderId="0" xfId="0" applyFont="1" applyFill="1" applyAlignment="1">
      <alignment vertical="center" wrapText="1"/>
    </xf>
    <xf numFmtId="0" fontId="23" fillId="2" borderId="0" xfId="0" applyFont="1" applyFill="1"/>
    <xf numFmtId="0" fontId="24" fillId="2" borderId="0" xfId="0" applyFont="1" applyFill="1" applyAlignment="1">
      <alignment horizontal="left" wrapText="1"/>
    </xf>
    <xf numFmtId="0" fontId="20" fillId="2" borderId="0" xfId="0" applyFont="1" applyFill="1" applyBorder="1" applyAlignment="1">
      <alignment horizontal="center" wrapText="1"/>
    </xf>
    <xf numFmtId="0" fontId="26" fillId="2" borderId="0" xfId="0" applyFont="1" applyFill="1" applyAlignment="1">
      <alignment horizontal="right"/>
    </xf>
    <xf numFmtId="0" fontId="20" fillId="2" borderId="0" xfId="0" applyFont="1" applyFill="1" applyBorder="1"/>
    <xf numFmtId="0" fontId="21" fillId="2" borderId="0" xfId="0" applyFont="1" applyFill="1" applyBorder="1" applyAlignment="1">
      <alignment horizontal="center"/>
    </xf>
    <xf numFmtId="0" fontId="20"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left" vertical="center" wrapText="1"/>
    </xf>
    <xf numFmtId="0" fontId="28" fillId="7" borderId="5" xfId="0" applyFont="1" applyFill="1" applyBorder="1" applyAlignment="1" applyProtection="1">
      <alignment vertical="center" wrapText="1"/>
    </xf>
    <xf numFmtId="0" fontId="28" fillId="7" borderId="5" xfId="0" applyFont="1" applyFill="1" applyBorder="1" applyAlignment="1" applyProtection="1">
      <alignment horizontal="center" vertical="center" wrapText="1"/>
    </xf>
    <xf numFmtId="49" fontId="20" fillId="0" borderId="6" xfId="0" applyNumberFormat="1" applyFont="1" applyBorder="1" applyAlignment="1">
      <alignment vertical="center" wrapText="1"/>
    </xf>
    <xf numFmtId="0" fontId="20" fillId="0" borderId="4" xfId="0" applyFont="1" applyBorder="1" applyAlignment="1">
      <alignment horizontal="center" vertical="center" wrapText="1"/>
    </xf>
    <xf numFmtId="0" fontId="20" fillId="0" borderId="6" xfId="0" applyFont="1" applyBorder="1" applyAlignment="1">
      <alignment vertical="center"/>
    </xf>
    <xf numFmtId="0" fontId="20" fillId="0" borderId="4" xfId="0" applyFont="1" applyBorder="1" applyAlignment="1">
      <alignment vertical="center"/>
    </xf>
    <xf numFmtId="0" fontId="20" fillId="0" borderId="6" xfId="0" applyFont="1" applyBorder="1" applyAlignment="1">
      <alignment vertical="center" wrapText="1"/>
    </xf>
    <xf numFmtId="0" fontId="20" fillId="0" borderId="4" xfId="0" applyFont="1" applyBorder="1" applyAlignment="1">
      <alignment horizontal="center" vertical="center"/>
    </xf>
    <xf numFmtId="0" fontId="20" fillId="8" borderId="4" xfId="0" applyFont="1" applyFill="1" applyBorder="1" applyAlignment="1" applyProtection="1">
      <alignment horizontal="center" vertical="center"/>
      <protection locked="0"/>
    </xf>
    <xf numFmtId="0" fontId="27" fillId="7" borderId="5" xfId="0" applyFont="1" applyFill="1" applyBorder="1" applyAlignment="1" applyProtection="1">
      <alignment horizontal="center" vertical="center" wrapText="1"/>
    </xf>
    <xf numFmtId="0" fontId="21" fillId="0" borderId="4" xfId="0" applyFont="1" applyFill="1" applyBorder="1" applyAlignment="1">
      <alignment horizontal="center" vertical="center"/>
    </xf>
    <xf numFmtId="0" fontId="21" fillId="0" borderId="4" xfId="0" applyFont="1" applyBorder="1" applyAlignment="1">
      <alignment horizontal="center" vertical="center"/>
    </xf>
    <xf numFmtId="0" fontId="28" fillId="7" borderId="7" xfId="0" applyFont="1" applyFill="1" applyBorder="1" applyAlignment="1" applyProtection="1">
      <alignment horizontal="center" vertical="center" wrapText="1"/>
    </xf>
    <xf numFmtId="0" fontId="21" fillId="0" borderId="0" xfId="0" applyFont="1" applyBorder="1" applyAlignment="1">
      <alignment horizontal="center" vertical="center"/>
    </xf>
    <xf numFmtId="0" fontId="28" fillId="7" borderId="7" xfId="0" applyFont="1" applyFill="1" applyBorder="1" applyAlignment="1" applyProtection="1">
      <alignment vertical="center" wrapText="1"/>
    </xf>
    <xf numFmtId="0" fontId="28" fillId="7" borderId="7" xfId="0" applyFont="1" applyFill="1" applyBorder="1" applyAlignment="1" applyProtection="1">
      <alignment horizontal="left" vertical="center" wrapText="1"/>
    </xf>
    <xf numFmtId="0" fontId="28" fillId="7" borderId="8" xfId="0" applyFont="1" applyFill="1" applyBorder="1" applyAlignment="1" applyProtection="1">
      <alignment vertical="center" wrapText="1"/>
    </xf>
    <xf numFmtId="0" fontId="22" fillId="0" borderId="9" xfId="0" applyFont="1" applyFill="1" applyBorder="1" applyAlignment="1">
      <alignment vertical="center" wrapText="1"/>
    </xf>
    <xf numFmtId="0" fontId="20" fillId="0" borderId="0" xfId="0" applyFont="1"/>
    <xf numFmtId="0" fontId="30" fillId="2" borderId="0" xfId="0" applyFont="1" applyFill="1" applyAlignment="1">
      <alignment horizontal="left"/>
    </xf>
    <xf numFmtId="0" fontId="30" fillId="2" borderId="0" xfId="0" applyFont="1" applyFill="1" applyAlignment="1">
      <alignment horizontal="center"/>
    </xf>
    <xf numFmtId="0" fontId="30" fillId="2" borderId="0" xfId="0" applyFont="1" applyFill="1"/>
    <xf numFmtId="0" fontId="31" fillId="2" borderId="0" xfId="0" applyFont="1" applyFill="1"/>
    <xf numFmtId="0" fontId="32" fillId="2" borderId="1" xfId="0" applyFont="1" applyFill="1" applyBorder="1" applyAlignment="1">
      <alignment vertical="center" wrapText="1"/>
    </xf>
    <xf numFmtId="164" fontId="33" fillId="2" borderId="0" xfId="0" applyNumberFormat="1" applyFont="1" applyFill="1" applyBorder="1" applyAlignment="1" applyProtection="1">
      <alignment vertical="center"/>
    </xf>
    <xf numFmtId="0" fontId="32" fillId="2" borderId="1" xfId="0" applyFont="1" applyFill="1" applyBorder="1" applyAlignment="1">
      <alignment vertical="center"/>
    </xf>
    <xf numFmtId="164" fontId="34" fillId="2" borderId="0" xfId="0" applyNumberFormat="1" applyFont="1" applyFill="1" applyBorder="1" applyAlignment="1" applyProtection="1">
      <alignment vertical="center"/>
      <protection locked="0"/>
    </xf>
    <xf numFmtId="0" fontId="21" fillId="3" borderId="4" xfId="0" applyFont="1" applyFill="1" applyBorder="1" applyAlignment="1">
      <alignment horizontal="center" vertical="center"/>
    </xf>
    <xf numFmtId="0" fontId="20" fillId="0" borderId="0" xfId="0" applyFont="1" applyBorder="1"/>
    <xf numFmtId="0" fontId="36" fillId="3" borderId="4" xfId="0" applyFont="1" applyFill="1" applyBorder="1" applyAlignment="1" applyProtection="1">
      <alignment horizontal="center" vertical="center"/>
    </xf>
    <xf numFmtId="0" fontId="37" fillId="0" borderId="6" xfId="0" applyFont="1" applyFill="1" applyBorder="1" applyAlignment="1">
      <alignment vertical="center"/>
    </xf>
    <xf numFmtId="0" fontId="37" fillId="0" borderId="10" xfId="0" applyFont="1" applyFill="1" applyBorder="1" applyAlignment="1">
      <alignment horizontal="center" vertical="center" wrapText="1"/>
    </xf>
    <xf numFmtId="0" fontId="37" fillId="0" borderId="0" xfId="0" applyFont="1" applyBorder="1" applyAlignment="1">
      <alignment horizontal="center" vertical="center"/>
    </xf>
    <xf numFmtId="0" fontId="20" fillId="0" borderId="10" xfId="0" applyFont="1" applyBorder="1" applyAlignment="1">
      <alignment vertical="center"/>
    </xf>
    <xf numFmtId="0" fontId="36" fillId="3" borderId="11" xfId="0" applyFont="1" applyFill="1" applyBorder="1" applyAlignment="1" applyProtection="1">
      <alignment horizontal="center" vertical="center" wrapText="1"/>
    </xf>
    <xf numFmtId="0" fontId="37" fillId="0" borderId="9" xfId="0" applyFont="1" applyFill="1" applyBorder="1" applyAlignment="1">
      <alignment vertical="center" wrapText="1"/>
    </xf>
    <xf numFmtId="0" fontId="36" fillId="3" borderId="7" xfId="0" applyFont="1" applyFill="1" applyBorder="1" applyAlignment="1" applyProtection="1">
      <alignment horizontal="center" vertical="center"/>
    </xf>
    <xf numFmtId="0" fontId="20" fillId="0" borderId="4" xfId="0" applyFont="1" applyBorder="1" applyAlignment="1" applyProtection="1">
      <alignment horizontal="left" vertical="center" wrapText="1"/>
    </xf>
    <xf numFmtId="0" fontId="22" fillId="0" borderId="9" xfId="0" applyFont="1" applyFill="1" applyBorder="1" applyAlignment="1">
      <alignment horizontal="left" vertical="center" wrapText="1"/>
    </xf>
    <xf numFmtId="0" fontId="23" fillId="2" borderId="0" xfId="0" applyFont="1" applyFill="1" applyAlignment="1">
      <alignment vertical="center"/>
    </xf>
    <xf numFmtId="0" fontId="20" fillId="2" borderId="0" xfId="0" applyFont="1" applyFill="1" applyBorder="1" applyAlignment="1">
      <alignment vertical="center"/>
    </xf>
    <xf numFmtId="0" fontId="21" fillId="2" borderId="0" xfId="0" applyFont="1" applyFill="1" applyBorder="1" applyAlignment="1">
      <alignment vertical="center"/>
    </xf>
    <xf numFmtId="0" fontId="22" fillId="2" borderId="0" xfId="0" applyFont="1" applyFill="1" applyBorder="1" applyAlignment="1">
      <alignment vertical="center" wrapText="1"/>
    </xf>
    <xf numFmtId="0" fontId="23" fillId="2" borderId="0" xfId="0" applyFont="1" applyFill="1" applyBorder="1" applyAlignment="1">
      <alignment vertical="center"/>
    </xf>
    <xf numFmtId="0" fontId="20" fillId="2" borderId="0" xfId="0" applyFont="1" applyFill="1" applyAlignment="1">
      <alignment vertical="center"/>
    </xf>
    <xf numFmtId="0" fontId="20" fillId="0" borderId="6" xfId="0" applyFont="1" applyBorder="1" applyAlignment="1">
      <alignment horizontal="left" vertical="center" wrapText="1"/>
    </xf>
    <xf numFmtId="0" fontId="20" fillId="0" borderId="0" xfId="0" applyFont="1" applyAlignment="1">
      <alignment vertical="center"/>
    </xf>
    <xf numFmtId="0" fontId="22" fillId="0" borderId="6" xfId="0" applyFont="1" applyBorder="1" applyAlignment="1">
      <alignment vertical="center" wrapText="1"/>
    </xf>
    <xf numFmtId="0" fontId="20" fillId="6" borderId="4"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xf>
    <xf numFmtId="0" fontId="28" fillId="3" borderId="7" xfId="0" applyFont="1" applyFill="1" applyBorder="1" applyAlignment="1" applyProtection="1">
      <alignment horizontal="center" vertical="center" wrapText="1"/>
    </xf>
    <xf numFmtId="0" fontId="27" fillId="7" borderId="12" xfId="0" applyFont="1" applyFill="1" applyBorder="1" applyAlignment="1" applyProtection="1">
      <alignment horizontal="center" vertical="center"/>
    </xf>
    <xf numFmtId="0" fontId="37" fillId="2" borderId="0" xfId="0" applyFont="1" applyFill="1" applyBorder="1" applyAlignment="1">
      <alignment horizontal="center" vertical="center"/>
    </xf>
    <xf numFmtId="0" fontId="22" fillId="2" borderId="0" xfId="0" applyFont="1" applyFill="1" applyAlignment="1">
      <alignment wrapText="1"/>
    </xf>
    <xf numFmtId="0" fontId="40" fillId="0" borderId="4" xfId="0" applyFont="1" applyBorder="1" applyAlignment="1">
      <alignment horizontal="center"/>
    </xf>
    <xf numFmtId="165" fontId="40" fillId="3" borderId="14" xfId="0" applyNumberFormat="1" applyFont="1" applyFill="1" applyBorder="1" applyAlignment="1" applyProtection="1">
      <alignment horizontal="right" vertical="center"/>
    </xf>
    <xf numFmtId="49" fontId="40" fillId="3" borderId="15" xfId="0" applyNumberFormat="1" applyFont="1" applyFill="1" applyBorder="1" applyAlignment="1">
      <alignment horizontal="left"/>
    </xf>
    <xf numFmtId="49" fontId="40" fillId="3" borderId="16" xfId="0" applyNumberFormat="1" applyFont="1" applyFill="1" applyBorder="1" applyAlignment="1">
      <alignment horizontal="left"/>
    </xf>
    <xf numFmtId="49" fontId="40" fillId="3" borderId="17" xfId="0" applyNumberFormat="1" applyFont="1" applyFill="1" applyBorder="1" applyAlignment="1">
      <alignment horizontal="left"/>
    </xf>
    <xf numFmtId="0" fontId="20" fillId="5" borderId="4" xfId="0" applyFont="1" applyFill="1" applyBorder="1" applyAlignment="1" applyProtection="1">
      <alignment horizontal="center" vertical="center"/>
      <protection locked="0"/>
    </xf>
    <xf numFmtId="0" fontId="23" fillId="2" borderId="0" xfId="0" applyFont="1" applyFill="1" applyBorder="1" applyAlignment="1">
      <alignment horizontal="center"/>
    </xf>
    <xf numFmtId="0" fontId="20" fillId="5" borderId="4" xfId="0" applyFont="1" applyFill="1" applyBorder="1" applyProtection="1">
      <protection locked="0"/>
    </xf>
    <xf numFmtId="164" fontId="33" fillId="2" borderId="0" xfId="0" applyNumberFormat="1" applyFont="1" applyFill="1" applyBorder="1" applyAlignment="1" applyProtection="1">
      <alignment vertical="center"/>
      <protection locked="0"/>
    </xf>
    <xf numFmtId="0" fontId="23" fillId="2" borderId="0" xfId="0" applyFont="1" applyFill="1" applyBorder="1" applyAlignment="1">
      <alignment horizontal="center" vertical="center"/>
    </xf>
    <xf numFmtId="1" fontId="23" fillId="2" borderId="0" xfId="0" applyNumberFormat="1" applyFont="1" applyFill="1"/>
    <xf numFmtId="1" fontId="23" fillId="2" borderId="0" xfId="0" applyNumberFormat="1" applyFont="1" applyFill="1" applyAlignment="1">
      <alignment horizontal="right"/>
    </xf>
    <xf numFmtId="0" fontId="42" fillId="2" borderId="0" xfId="0" applyFont="1" applyFill="1"/>
    <xf numFmtId="0" fontId="23" fillId="2" borderId="0" xfId="0" applyFont="1" applyFill="1" applyBorder="1"/>
    <xf numFmtId="0" fontId="39" fillId="2" borderId="0" xfId="0" applyFont="1" applyFill="1" applyProtection="1"/>
    <xf numFmtId="0" fontId="39" fillId="2" borderId="0" xfId="0" applyFont="1" applyFill="1" applyAlignment="1" applyProtection="1"/>
    <xf numFmtId="0" fontId="39" fillId="2" borderId="0" xfId="0" applyFont="1" applyFill="1"/>
    <xf numFmtId="0" fontId="0" fillId="2" borderId="0" xfId="0" applyFill="1" applyProtection="1"/>
    <xf numFmtId="0" fontId="3" fillId="2" borderId="0" xfId="0" applyFont="1" applyFill="1" applyProtection="1"/>
    <xf numFmtId="0" fontId="0" fillId="2" borderId="0" xfId="0" applyFill="1" applyAlignment="1" applyProtection="1"/>
    <xf numFmtId="0" fontId="23" fillId="2" borderId="0" xfId="0" applyFont="1" applyFill="1" applyAlignment="1">
      <alignment wrapText="1"/>
    </xf>
    <xf numFmtId="0" fontId="23" fillId="2" borderId="0" xfId="0" applyFont="1" applyFill="1" applyAlignment="1">
      <alignment horizontal="center" wrapText="1"/>
    </xf>
    <xf numFmtId="0" fontId="23" fillId="2" borderId="0" xfId="0" applyFont="1" applyFill="1" applyAlignment="1">
      <alignment horizontal="center" vertical="center"/>
    </xf>
    <xf numFmtId="0" fontId="27" fillId="2" borderId="0" xfId="0" applyFont="1" applyFill="1" applyAlignment="1" applyProtection="1">
      <alignment horizontal="center" vertical="center"/>
    </xf>
    <xf numFmtId="0" fontId="23" fillId="2" borderId="0" xfId="0" applyFont="1" applyFill="1" applyAlignment="1">
      <alignment vertical="center" wrapText="1"/>
    </xf>
    <xf numFmtId="0" fontId="7" fillId="2" borderId="1" xfId="0" applyFont="1" applyFill="1" applyBorder="1" applyAlignment="1">
      <alignment vertical="center" wrapText="1"/>
    </xf>
    <xf numFmtId="164" fontId="44" fillId="2" borderId="0" xfId="0" applyNumberFormat="1" applyFont="1" applyFill="1" applyBorder="1" applyAlignment="1" applyProtection="1">
      <alignment vertical="center"/>
      <protection locked="0"/>
    </xf>
    <xf numFmtId="0" fontId="7" fillId="2" borderId="1" xfId="0" applyFont="1" applyFill="1" applyBorder="1" applyAlignment="1">
      <alignment vertical="center"/>
    </xf>
    <xf numFmtId="0" fontId="38" fillId="2" borderId="0" xfId="0" applyFont="1" applyFill="1" applyBorder="1" applyAlignment="1">
      <alignment vertical="center"/>
    </xf>
    <xf numFmtId="0" fontId="45" fillId="10" borderId="19" xfId="0" applyFont="1" applyFill="1" applyBorder="1" applyAlignment="1" applyProtection="1">
      <alignment horizontal="centerContinuous" vertical="center"/>
    </xf>
    <xf numFmtId="0" fontId="0" fillId="11" borderId="20" xfId="0" applyFill="1" applyBorder="1" applyAlignment="1">
      <alignment horizontal="centerContinuous"/>
    </xf>
    <xf numFmtId="0" fontId="45" fillId="12" borderId="4" xfId="0" applyFont="1" applyFill="1" applyBorder="1" applyAlignment="1" applyProtection="1">
      <alignment horizontal="centerContinuous" vertical="center"/>
    </xf>
    <xf numFmtId="0" fontId="34" fillId="12" borderId="17" xfId="0" applyFont="1" applyFill="1" applyBorder="1" applyAlignment="1" applyProtection="1">
      <alignment horizontal="centerContinuous" vertical="center"/>
    </xf>
    <xf numFmtId="0" fontId="45" fillId="0" borderId="19" xfId="0" applyFont="1" applyBorder="1" applyAlignment="1" applyProtection="1">
      <alignment horizontal="left"/>
    </xf>
    <xf numFmtId="165" fontId="18" fillId="3" borderId="19" xfId="0" applyNumberFormat="1" applyFont="1" applyFill="1" applyBorder="1" applyAlignment="1" applyProtection="1"/>
    <xf numFmtId="1" fontId="18" fillId="3" borderId="20" xfId="0" applyNumberFormat="1" applyFont="1" applyFill="1" applyBorder="1" applyAlignment="1" applyProtection="1"/>
    <xf numFmtId="0" fontId="0" fillId="2" borderId="21" xfId="0" applyFill="1" applyBorder="1"/>
    <xf numFmtId="0" fontId="0" fillId="2" borderId="22" xfId="0" applyFill="1" applyBorder="1"/>
    <xf numFmtId="0" fontId="46" fillId="2" borderId="0" xfId="0" applyFont="1" applyFill="1" applyProtection="1"/>
    <xf numFmtId="0" fontId="0" fillId="2" borderId="0" xfId="0" applyFill="1" applyBorder="1" applyAlignment="1" applyProtection="1"/>
    <xf numFmtId="0" fontId="0" fillId="2" borderId="0" xfId="0" applyFill="1" applyAlignment="1"/>
    <xf numFmtId="0" fontId="2" fillId="2" borderId="0" xfId="0" applyFont="1" applyFill="1"/>
    <xf numFmtId="0" fontId="0" fillId="0" borderId="0" xfId="0" applyAlignment="1"/>
    <xf numFmtId="0" fontId="38" fillId="7" borderId="20" xfId="0" applyFont="1" applyFill="1" applyBorder="1" applyAlignment="1">
      <alignment horizontal="centerContinuous"/>
    </xf>
    <xf numFmtId="0" fontId="38" fillId="7" borderId="17" xfId="0" applyFont="1" applyFill="1" applyBorder="1" applyAlignment="1">
      <alignment horizontal="centerContinuous"/>
    </xf>
    <xf numFmtId="0" fontId="28" fillId="7" borderId="26" xfId="0" applyFont="1" applyFill="1" applyBorder="1" applyAlignment="1" applyProtection="1">
      <alignment vertical="center" wrapText="1"/>
    </xf>
    <xf numFmtId="0" fontId="28" fillId="7" borderId="28" xfId="0" applyFont="1" applyFill="1" applyBorder="1" applyAlignment="1" applyProtection="1">
      <alignment vertical="center" wrapText="1"/>
    </xf>
    <xf numFmtId="0" fontId="28" fillId="7" borderId="31" xfId="0" applyFont="1" applyFill="1" applyBorder="1" applyAlignment="1" applyProtection="1">
      <alignment vertical="center" wrapText="1"/>
    </xf>
    <xf numFmtId="0" fontId="28" fillId="7" borderId="32" xfId="0" applyFont="1" applyFill="1" applyBorder="1" applyAlignment="1" applyProtection="1">
      <alignment vertical="center" wrapText="1"/>
    </xf>
    <xf numFmtId="0" fontId="0" fillId="2" borderId="33" xfId="0" applyFill="1" applyBorder="1"/>
    <xf numFmtId="0" fontId="0" fillId="2" borderId="34" xfId="0" applyFill="1" applyBorder="1"/>
    <xf numFmtId="0" fontId="0" fillId="2" borderId="20" xfId="0" applyFill="1" applyBorder="1"/>
    <xf numFmtId="0" fontId="0" fillId="2" borderId="17" xfId="0" applyFill="1" applyBorder="1"/>
    <xf numFmtId="0" fontId="28" fillId="7" borderId="34" xfId="0" applyFont="1" applyFill="1" applyBorder="1" applyAlignment="1" applyProtection="1">
      <alignment vertical="center" wrapText="1"/>
    </xf>
    <xf numFmtId="0" fontId="28" fillId="7" borderId="35" xfId="0" applyFont="1" applyFill="1" applyBorder="1" applyAlignment="1" applyProtection="1">
      <alignment vertical="center" wrapText="1"/>
    </xf>
    <xf numFmtId="1" fontId="18" fillId="3" borderId="17" xfId="0" applyNumberFormat="1" applyFont="1" applyFill="1" applyBorder="1" applyAlignment="1" applyProtection="1"/>
    <xf numFmtId="0" fontId="45" fillId="10" borderId="20" xfId="0" applyFont="1" applyFill="1" applyBorder="1" applyAlignment="1" applyProtection="1">
      <alignment horizontal="centerContinuous" vertical="center"/>
    </xf>
    <xf numFmtId="0" fontId="45" fillId="11" borderId="4" xfId="0" applyFont="1" applyFill="1" applyBorder="1" applyAlignment="1" applyProtection="1">
      <alignment horizontal="centerContinuous" vertical="center"/>
    </xf>
    <xf numFmtId="0" fontId="45" fillId="0" borderId="18" xfId="0" applyFont="1" applyBorder="1" applyAlignment="1" applyProtection="1">
      <alignment horizontal="center" vertical="center"/>
    </xf>
    <xf numFmtId="164" fontId="14" fillId="5" borderId="1" xfId="0" applyNumberFormat="1" applyFont="1" applyFill="1" applyBorder="1" applyAlignment="1" applyProtection="1">
      <alignment horizontal="left" vertical="center"/>
      <protection locked="0"/>
    </xf>
    <xf numFmtId="164" fontId="14" fillId="5" borderId="3" xfId="0" applyNumberFormat="1" applyFont="1" applyFill="1" applyBorder="1" applyAlignment="1" applyProtection="1">
      <alignment horizontal="left" vertical="center"/>
      <protection locked="0"/>
    </xf>
    <xf numFmtId="164" fontId="14" fillId="5" borderId="2" xfId="0" applyNumberFormat="1" applyFont="1" applyFill="1" applyBorder="1" applyAlignment="1" applyProtection="1">
      <alignment horizontal="left" vertical="center"/>
      <protection locked="0"/>
    </xf>
    <xf numFmtId="0" fontId="48" fillId="0" borderId="0" xfId="0" applyFont="1"/>
    <xf numFmtId="0" fontId="49" fillId="0" borderId="0" xfId="0" applyFont="1"/>
    <xf numFmtId="0" fontId="31" fillId="2" borderId="0" xfId="0" applyFont="1" applyFill="1" applyAlignment="1">
      <alignment wrapText="1"/>
    </xf>
    <xf numFmtId="164" fontId="33" fillId="2" borderId="0" xfId="0" applyNumberFormat="1" applyFont="1" applyFill="1" applyBorder="1" applyAlignment="1" applyProtection="1">
      <alignment vertical="center" wrapText="1"/>
      <protection locked="0"/>
    </xf>
    <xf numFmtId="0" fontId="20" fillId="0" borderId="0" xfId="0" applyFont="1" applyAlignment="1">
      <alignment wrapText="1"/>
    </xf>
    <xf numFmtId="0" fontId="23" fillId="2" borderId="0" xfId="0" applyFont="1" applyFill="1" applyBorder="1" applyAlignment="1">
      <alignment horizontal="center" vertical="center" wrapText="1"/>
    </xf>
    <xf numFmtId="0" fontId="20" fillId="0" borderId="0" xfId="0" applyFont="1" applyFill="1"/>
    <xf numFmtId="0" fontId="35" fillId="0" borderId="6"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4" xfId="0" applyFont="1" applyFill="1" applyBorder="1" applyAlignment="1" applyProtection="1">
      <alignment horizontal="center" vertical="center"/>
    </xf>
    <xf numFmtId="0" fontId="20" fillId="0" borderId="4" xfId="0" applyFont="1" applyFill="1" applyBorder="1" applyProtection="1"/>
    <xf numFmtId="0" fontId="23" fillId="0" borderId="0" xfId="0" applyFont="1" applyFill="1"/>
    <xf numFmtId="0" fontId="20" fillId="0" borderId="4" xfId="0" applyFont="1" applyFill="1" applyBorder="1" applyProtection="1">
      <protection locked="0"/>
    </xf>
    <xf numFmtId="0" fontId="20" fillId="0" borderId="4" xfId="0" applyFont="1" applyFill="1" applyBorder="1" applyAlignment="1" applyProtection="1">
      <alignment horizontal="center" vertical="center"/>
      <protection locked="0"/>
    </xf>
    <xf numFmtId="0" fontId="1" fillId="2" borderId="0" xfId="0" applyFont="1" applyFill="1" applyAlignment="1">
      <alignment horizontal="left" wrapText="1"/>
    </xf>
    <xf numFmtId="0" fontId="11"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xf>
    <xf numFmtId="164" fontId="14" fillId="5" borderId="1" xfId="0" applyNumberFormat="1" applyFont="1" applyFill="1" applyBorder="1" applyAlignment="1" applyProtection="1">
      <alignment horizontal="center" vertical="center"/>
      <protection locked="0"/>
    </xf>
    <xf numFmtId="164" fontId="14" fillId="5" borderId="3" xfId="0" applyNumberFormat="1" applyFont="1" applyFill="1" applyBorder="1" applyAlignment="1" applyProtection="1">
      <alignment horizontal="center" vertical="center"/>
      <protection locked="0"/>
    </xf>
    <xf numFmtId="164" fontId="14" fillId="5" borderId="2"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1" fillId="2" borderId="0" xfId="0" applyFont="1" applyFill="1" applyAlignment="1">
      <alignment vertical="center" wrapText="1"/>
    </xf>
    <xf numFmtId="164" fontId="33" fillId="5" borderId="1" xfId="0" applyNumberFormat="1" applyFont="1" applyFill="1" applyBorder="1" applyAlignment="1" applyProtection="1">
      <alignment horizontal="left" vertical="center"/>
      <protection locked="0"/>
    </xf>
    <xf numFmtId="164" fontId="33" fillId="5" borderId="3" xfId="0" applyNumberFormat="1" applyFont="1" applyFill="1" applyBorder="1" applyAlignment="1" applyProtection="1">
      <alignment horizontal="left" vertical="center"/>
      <protection locked="0"/>
    </xf>
    <xf numFmtId="164" fontId="33" fillId="5" borderId="2" xfId="0" applyNumberFormat="1" applyFont="1" applyFill="1" applyBorder="1" applyAlignment="1" applyProtection="1">
      <alignment horizontal="left" vertical="center"/>
      <protection locked="0"/>
    </xf>
    <xf numFmtId="14" fontId="33" fillId="5" borderId="1" xfId="0" applyNumberFormat="1" applyFont="1" applyFill="1" applyBorder="1" applyAlignment="1" applyProtection="1">
      <alignment horizontal="left" vertical="center"/>
      <protection locked="0"/>
    </xf>
    <xf numFmtId="14" fontId="33" fillId="5" borderId="2" xfId="0" applyNumberFormat="1" applyFont="1" applyFill="1" applyBorder="1" applyAlignment="1" applyProtection="1">
      <alignment horizontal="left" vertical="center"/>
      <protection locked="0"/>
    </xf>
    <xf numFmtId="0" fontId="28" fillId="7" borderId="1" xfId="0" applyFont="1" applyFill="1" applyBorder="1" applyAlignment="1" applyProtection="1">
      <alignment horizontal="center" vertical="center" wrapText="1"/>
    </xf>
    <xf numFmtId="0" fontId="28" fillId="7" borderId="2" xfId="0" applyFont="1" applyFill="1" applyBorder="1" applyAlignment="1" applyProtection="1">
      <alignment horizontal="center" vertical="center" wrapText="1"/>
    </xf>
    <xf numFmtId="0" fontId="41" fillId="9" borderId="0" xfId="0" applyFont="1" applyFill="1" applyBorder="1" applyAlignment="1">
      <alignment horizontal="center" vertical="center"/>
    </xf>
    <xf numFmtId="0" fontId="41" fillId="9" borderId="13" xfId="0" applyFont="1" applyFill="1" applyBorder="1" applyAlignment="1">
      <alignment horizontal="center" vertical="center"/>
    </xf>
    <xf numFmtId="164" fontId="33" fillId="3" borderId="1" xfId="0" applyNumberFormat="1" applyFont="1" applyFill="1" applyBorder="1" applyAlignment="1" applyProtection="1">
      <alignment horizontal="center" vertical="center" wrapText="1"/>
    </xf>
    <xf numFmtId="164" fontId="33" fillId="3" borderId="3" xfId="0" applyNumberFormat="1" applyFont="1" applyFill="1" applyBorder="1" applyAlignment="1" applyProtection="1">
      <alignment horizontal="center" vertical="center" wrapText="1"/>
    </xf>
    <xf numFmtId="164" fontId="33" fillId="3" borderId="2" xfId="0" applyNumberFormat="1" applyFont="1" applyFill="1" applyBorder="1" applyAlignment="1" applyProtection="1">
      <alignment horizontal="center" vertical="center" wrapText="1"/>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14" fontId="14" fillId="5" borderId="1" xfId="0" applyNumberFormat="1" applyFont="1" applyFill="1" applyBorder="1" applyAlignment="1" applyProtection="1">
      <alignment horizontal="left" vertical="center"/>
      <protection locked="0"/>
    </xf>
    <xf numFmtId="14" fontId="14" fillId="5" borderId="2" xfId="0" applyNumberFormat="1" applyFont="1" applyFill="1" applyBorder="1" applyAlignment="1" applyProtection="1">
      <alignment horizontal="left" vertical="center"/>
      <protection locked="0"/>
    </xf>
    <xf numFmtId="0" fontId="47" fillId="2" borderId="0" xfId="0" applyFont="1" applyFill="1" applyAlignment="1">
      <alignment horizontal="left"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5" borderId="23" xfId="0"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164" fontId="43" fillId="3" borderId="1" xfId="0" applyNumberFormat="1" applyFont="1" applyFill="1" applyBorder="1" applyAlignment="1" applyProtection="1">
      <alignment horizontal="center" vertical="center"/>
    </xf>
    <xf numFmtId="164" fontId="43" fillId="3" borderId="3" xfId="0" applyNumberFormat="1" applyFont="1" applyFill="1" applyBorder="1" applyAlignment="1" applyProtection="1">
      <alignment horizontal="center" vertical="center"/>
    </xf>
    <xf numFmtId="164" fontId="43" fillId="3" borderId="2" xfId="0" applyNumberFormat="1" applyFont="1" applyFill="1" applyBorder="1" applyAlignment="1" applyProtection="1">
      <alignment horizontal="center" vertical="center"/>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cellXfs>
  <cellStyles count="1">
    <cellStyle name="Normal" xfId="0" builtinId="0"/>
  </cellStyles>
  <dxfs count="62">
    <dxf>
      <font>
        <b/>
        <i/>
        <color rgb="FFFF0000"/>
      </font>
    </dxf>
    <dxf>
      <font>
        <b/>
        <i val="0"/>
        <color theme="9"/>
      </font>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ont>
        <color theme="5" tint="0.59996337778862885"/>
      </font>
      <fill>
        <patternFill>
          <bgColor theme="5" tint="0.59996337778862885"/>
        </patternFill>
      </fill>
    </dxf>
    <dxf>
      <fill>
        <patternFill>
          <bgColor theme="7" tint="0.79998168889431442"/>
        </patternFill>
      </fill>
    </dxf>
    <dxf>
      <fill>
        <patternFill>
          <bgColor theme="5" tint="0.59996337778862885"/>
        </patternFill>
      </fill>
    </dxf>
    <dxf>
      <font>
        <b val="0"/>
        <i val="0"/>
        <strike val="0"/>
        <color rgb="FFFF0000"/>
      </font>
      <fill>
        <patternFill>
          <bgColor theme="5" tint="0.59996337778862885"/>
        </patternFill>
      </fill>
    </dxf>
    <dxf>
      <font>
        <b val="0"/>
        <i val="0"/>
        <strike val="0"/>
        <color theme="5" tint="0.59996337778862885"/>
      </font>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ont>
        <b val="0"/>
        <i val="0"/>
        <strike val="0"/>
        <color rgb="FFFF0000"/>
      </font>
      <fill>
        <patternFill>
          <bgColor theme="5" tint="0.59996337778862885"/>
        </patternFill>
      </fill>
    </dxf>
    <dxf>
      <font>
        <color theme="5" tint="0.59996337778862885"/>
      </font>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ont>
        <b/>
        <i val="0"/>
        <strike val="0"/>
        <color rgb="FFFF0000"/>
      </font>
      <fill>
        <patternFill>
          <bgColor theme="5" tint="0.59996337778862885"/>
        </patternFill>
      </fill>
    </dxf>
    <dxf>
      <font>
        <b/>
        <i val="0"/>
        <color rgb="FFFF0000"/>
      </font>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ont>
        <color theme="5" tint="0.59996337778862885"/>
      </font>
      <fill>
        <patternFill>
          <bgColor theme="5" tint="0.59996337778862885"/>
        </patternFill>
      </fill>
    </dxf>
    <dxf>
      <fill>
        <patternFill>
          <bgColor theme="5" tint="0.59996337778862885"/>
        </patternFill>
      </fill>
    </dxf>
    <dxf>
      <font>
        <b/>
        <i val="0"/>
        <color rgb="FFFF0000"/>
      </font>
      <fill>
        <patternFill>
          <bgColor theme="5" tint="0.59996337778862885"/>
        </patternFill>
      </fill>
    </dxf>
    <dxf>
      <fill>
        <patternFill>
          <bgColor theme="7" tint="0.79998168889431442"/>
        </patternFill>
      </fill>
    </dxf>
    <dxf>
      <fill>
        <patternFill>
          <bgColor theme="5" tint="0.59996337778862885"/>
        </patternFill>
      </fill>
    </dxf>
    <dxf>
      <font>
        <b/>
        <i val="0"/>
        <color rgb="FFFF0000"/>
      </font>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ont>
        <color theme="5" tint="0.59996337778862885"/>
      </font>
      <fill>
        <patternFill>
          <bgColor theme="5" tint="0.59996337778862885"/>
        </patternFill>
      </fill>
    </dxf>
    <dxf>
      <fill>
        <patternFill>
          <bgColor theme="7" tint="0.79998168889431442"/>
        </patternFill>
      </fill>
    </dxf>
    <dxf>
      <fill>
        <patternFill>
          <bgColor theme="5" tint="0.59996337778862885"/>
        </patternFill>
      </fill>
    </dxf>
    <dxf>
      <font>
        <b/>
        <i val="0"/>
        <color rgb="FFFF0000"/>
      </font>
      <fill>
        <patternFill>
          <bgColor theme="5" tint="0.59996337778862885"/>
        </patternFill>
      </fill>
    </dxf>
    <dxf>
      <fill>
        <patternFill>
          <bgColor theme="5" tint="0.59996337778862885"/>
        </patternFill>
      </fill>
    </dxf>
    <dxf>
      <fill>
        <patternFill>
          <bgColor theme="7" tint="0.79998168889431442"/>
        </patternFill>
      </fill>
    </dxf>
    <dxf>
      <font>
        <b/>
        <i val="0"/>
        <color rgb="FFFF0000"/>
      </font>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ont>
        <color theme="5" tint="0.59996337778862885"/>
      </font>
      <fill>
        <patternFill>
          <bgColor theme="5" tint="0.59996337778862885"/>
        </patternFill>
      </fill>
    </dxf>
    <dxf>
      <fill>
        <patternFill>
          <bgColor theme="7" tint="0.79998168889431442"/>
        </patternFill>
      </fill>
    </dxf>
    <dxf>
      <fill>
        <patternFill>
          <bgColor theme="5" tint="0.59996337778862885"/>
        </patternFill>
      </fill>
    </dxf>
    <dxf>
      <font>
        <b/>
        <i val="0"/>
        <color rgb="FFFF0000"/>
      </font>
      <fill>
        <patternFill>
          <bgColor theme="5" tint="0.59996337778862885"/>
        </patternFill>
      </fill>
    </dxf>
    <dxf>
      <fill>
        <patternFill>
          <bgColor theme="5" tint="0.59996337778862885"/>
        </patternFill>
      </fill>
    </dxf>
    <dxf>
      <fill>
        <patternFill>
          <bgColor theme="7" tint="0.79998168889431442"/>
        </patternFill>
      </fill>
    </dxf>
  </dxfs>
  <tableStyles count="0" defaultTableStyle="TableStyleMedium2" defaultPivotStyle="PivotStyleLight16"/>
  <colors>
    <mruColors>
      <color rgb="FF9B88D6"/>
      <color rgb="FFA6A2F6"/>
      <color rgb="FFFCA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solidFill>
                  <a:sysClr val="windowText" lastClr="000000"/>
                </a:solidFill>
              </a:rPr>
              <a:t>VOTRE POSITIONNEMENT</a:t>
            </a:r>
            <a:r>
              <a:rPr lang="fr-FR" b="1" baseline="0">
                <a:solidFill>
                  <a:sysClr val="windowText" lastClr="000000"/>
                </a:solidFill>
              </a:rPr>
              <a:t> AVANT PROJET</a:t>
            </a:r>
            <a:endParaRPr lang="fr-FR" b="1">
              <a:solidFill>
                <a:sysClr val="windowText" lastClr="000000"/>
              </a:solidFill>
            </a:endParaRPr>
          </a:p>
        </c:rich>
      </c:tx>
      <c:overlay val="0"/>
      <c:spPr>
        <a:solidFill>
          <a:srgbClr val="FCA6EE"/>
        </a:solid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7883689335581022"/>
          <c:y val="0.17592228754515091"/>
          <c:w val="0.34169399218051671"/>
          <c:h val="0.72601775305917859"/>
        </c:manualLayout>
      </c:layout>
      <c:radarChart>
        <c:radarStyle val="filled"/>
        <c:varyColors val="0"/>
        <c:ser>
          <c:idx val="1"/>
          <c:order val="0"/>
          <c:tx>
            <c:strRef>
              <c:f>'AVANT PROJET'!$I$41</c:f>
              <c:strCache>
                <c:ptCount val="1"/>
                <c:pt idx="0">
                  <c:v>CORRECT score &gt; 7</c:v>
                </c:pt>
              </c:strCache>
            </c:strRef>
          </c:tx>
          <c:spPr>
            <a:solidFill>
              <a:schemeClr val="accent6">
                <a:lumMod val="60000"/>
                <a:lumOff val="4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6648-43D9-B2D6-08F22A473BCD}"/>
            </c:ext>
          </c:extLst>
        </c:ser>
        <c:ser>
          <c:idx val="2"/>
          <c:order val="1"/>
          <c:tx>
            <c:strRef>
              <c:f>'AVANT PROJET'!$J$41</c:f>
              <c:strCache>
                <c:ptCount val="1"/>
                <c:pt idx="0">
                  <c:v>MOYEN &gt;4 score =&lt;7</c:v>
                </c:pt>
              </c:strCache>
            </c:strRef>
          </c:tx>
          <c:spPr>
            <a:solidFill>
              <a:schemeClr val="accent4">
                <a:lumMod val="20000"/>
                <a:lumOff val="8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6648-43D9-B2D6-08F22A473BCD}"/>
            </c:ext>
          </c:extLst>
        </c:ser>
        <c:ser>
          <c:idx val="3"/>
          <c:order val="2"/>
          <c:tx>
            <c:strRef>
              <c:f>'AVANT PROJET'!$K$41</c:f>
              <c:strCache>
                <c:ptCount val="1"/>
                <c:pt idx="0">
                  <c:v>INSUFFISANT =&lt;4</c:v>
                </c:pt>
              </c:strCache>
            </c:strRef>
          </c:tx>
          <c:spPr>
            <a:solidFill>
              <a:schemeClr val="accent2">
                <a:lumMod val="60000"/>
                <a:lumOff val="4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6648-43D9-B2D6-08F22A473BCD}"/>
            </c:ext>
          </c:extLst>
        </c:ser>
        <c:ser>
          <c:idx val="0"/>
          <c:order val="3"/>
          <c:tx>
            <c:strRef>
              <c:f>'AVANT PROJET'!$H$41</c:f>
              <c:strCache>
                <c:ptCount val="1"/>
                <c:pt idx="0">
                  <c:v>VOS
 SCORES</c:v>
                </c:pt>
              </c:strCache>
            </c:strRef>
          </c:tx>
          <c:spPr>
            <a:noFill/>
            <a:ln w="19050">
              <a:solidFill>
                <a:srgbClr val="FF0000"/>
              </a:solid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6648-43D9-B2D6-08F22A473BCD}"/>
            </c:ext>
          </c:extLst>
        </c:ser>
        <c:dLbls>
          <c:showLegendKey val="0"/>
          <c:showVal val="0"/>
          <c:showCatName val="0"/>
          <c:showSerName val="0"/>
          <c:showPercent val="0"/>
          <c:showBubbleSize val="0"/>
        </c:dLbls>
        <c:axId val="-1682818592"/>
        <c:axId val="-1682817504"/>
      </c:radarChart>
      <c:catAx>
        <c:axId val="-168281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r-FR"/>
          </a:p>
        </c:txPr>
        <c:crossAx val="-1682817504"/>
        <c:crosses val="autoZero"/>
        <c:auto val="1"/>
        <c:lblAlgn val="ctr"/>
        <c:lblOffset val="100"/>
        <c:noMultiLvlLbl val="0"/>
      </c:catAx>
      <c:valAx>
        <c:axId val="-16828175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682818592"/>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1800" b="1" i="0" baseline="0">
                <a:solidFill>
                  <a:sysClr val="windowText" lastClr="000000"/>
                </a:solidFill>
                <a:effectLst/>
              </a:rPr>
              <a:t>POSITIONNEMENT DU PROJET</a:t>
            </a:r>
            <a:endParaRPr lang="fr-FR">
              <a:solidFill>
                <a:sysClr val="windowText" lastClr="000000"/>
              </a:solidFill>
              <a:effectLst/>
            </a:endParaRPr>
          </a:p>
        </c:rich>
      </c:tx>
      <c:overlay val="0"/>
      <c:spPr>
        <a:solidFill>
          <a:srgbClr val="A6A2F6"/>
        </a:solid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7883689335581022"/>
          <c:y val="0.17592228754515091"/>
          <c:w val="0.34169399218051671"/>
          <c:h val="0.72601775305917859"/>
        </c:manualLayout>
      </c:layout>
      <c:radarChart>
        <c:radarStyle val="filled"/>
        <c:varyColors val="0"/>
        <c:ser>
          <c:idx val="1"/>
          <c:order val="0"/>
          <c:tx>
            <c:strRef>
              <c:f>PROJET!$I$41</c:f>
              <c:strCache>
                <c:ptCount val="1"/>
                <c:pt idx="0">
                  <c:v>CORRECT score &gt; 7</c:v>
                </c:pt>
              </c:strCache>
            </c:strRef>
          </c:tx>
          <c:spPr>
            <a:solidFill>
              <a:schemeClr val="accent6">
                <a:lumMod val="60000"/>
                <a:lumOff val="4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D2CB-41F9-A50C-3B17337A6518}"/>
            </c:ext>
          </c:extLst>
        </c:ser>
        <c:ser>
          <c:idx val="2"/>
          <c:order val="1"/>
          <c:tx>
            <c:strRef>
              <c:f>PROJET!$J$41</c:f>
              <c:strCache>
                <c:ptCount val="1"/>
                <c:pt idx="0">
                  <c:v>MOYEN &gt;4 score =&lt;7</c:v>
                </c:pt>
              </c:strCache>
            </c:strRef>
          </c:tx>
          <c:spPr>
            <a:solidFill>
              <a:schemeClr val="accent4">
                <a:lumMod val="20000"/>
                <a:lumOff val="8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D2CB-41F9-A50C-3B17337A6518}"/>
            </c:ext>
          </c:extLst>
        </c:ser>
        <c:ser>
          <c:idx val="3"/>
          <c:order val="2"/>
          <c:tx>
            <c:strRef>
              <c:f>PROJET!$K$41</c:f>
              <c:strCache>
                <c:ptCount val="1"/>
                <c:pt idx="0">
                  <c:v>INSUFFISANT =&lt;4</c:v>
                </c:pt>
              </c:strCache>
            </c:strRef>
          </c:tx>
          <c:spPr>
            <a:solidFill>
              <a:schemeClr val="accent2">
                <a:lumMod val="60000"/>
                <a:lumOff val="4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D2CB-41F9-A50C-3B17337A6518}"/>
            </c:ext>
          </c:extLst>
        </c:ser>
        <c:ser>
          <c:idx val="0"/>
          <c:order val="3"/>
          <c:tx>
            <c:strRef>
              <c:f>PROJET!$H$41</c:f>
              <c:strCache>
                <c:ptCount val="1"/>
                <c:pt idx="0">
                  <c:v>VOS
 SCORES</c:v>
                </c:pt>
              </c:strCache>
            </c:strRef>
          </c:tx>
          <c:spPr>
            <a:noFill/>
            <a:ln w="19050">
              <a:solidFill>
                <a:srgbClr val="FF0000"/>
              </a:solid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D2CB-41F9-A50C-3B17337A6518}"/>
            </c:ext>
          </c:extLst>
        </c:ser>
        <c:dLbls>
          <c:showLegendKey val="0"/>
          <c:showVal val="0"/>
          <c:showCatName val="0"/>
          <c:showSerName val="0"/>
          <c:showPercent val="0"/>
          <c:showBubbleSize val="0"/>
        </c:dLbls>
        <c:axId val="-1391849952"/>
        <c:axId val="-1391850496"/>
      </c:radarChart>
      <c:catAx>
        <c:axId val="-13918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r-FR"/>
          </a:p>
        </c:txPr>
        <c:crossAx val="-1391850496"/>
        <c:crosses val="autoZero"/>
        <c:auto val="1"/>
        <c:lblAlgn val="ctr"/>
        <c:lblOffset val="100"/>
        <c:noMultiLvlLbl val="0"/>
      </c:catAx>
      <c:valAx>
        <c:axId val="-13918504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391849952"/>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sz="1800" b="1" i="0" baseline="0">
                <a:solidFill>
                  <a:sysClr val="windowText" lastClr="000000"/>
                </a:solidFill>
                <a:effectLst/>
              </a:rPr>
              <a:t>VOTRE POSITIONNEMENT APRES PROJET</a:t>
            </a:r>
            <a:endParaRPr lang="fr-FR">
              <a:solidFill>
                <a:sysClr val="windowText" lastClr="000000"/>
              </a:solidFill>
              <a:effectLst/>
            </a:endParaRPr>
          </a:p>
        </c:rich>
      </c:tx>
      <c:overlay val="0"/>
      <c:spPr>
        <a:solidFill>
          <a:srgbClr val="9B88D6"/>
        </a:solid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7883689335581022"/>
          <c:y val="0.17592228754515091"/>
          <c:w val="0.34169399218051671"/>
          <c:h val="0.72601775305917859"/>
        </c:manualLayout>
      </c:layout>
      <c:radarChart>
        <c:radarStyle val="filled"/>
        <c:varyColors val="0"/>
        <c:ser>
          <c:idx val="1"/>
          <c:order val="0"/>
          <c:tx>
            <c:strRef>
              <c:f>'APRES PROJET'!$I$41</c:f>
              <c:strCache>
                <c:ptCount val="1"/>
                <c:pt idx="0">
                  <c:v>CORRECT score &gt; 7</c:v>
                </c:pt>
              </c:strCache>
            </c:strRef>
          </c:tx>
          <c:spPr>
            <a:solidFill>
              <a:schemeClr val="accent6">
                <a:lumMod val="60000"/>
                <a:lumOff val="4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2ED1-4817-B79B-2FE9B51E9230}"/>
            </c:ext>
          </c:extLst>
        </c:ser>
        <c:ser>
          <c:idx val="2"/>
          <c:order val="1"/>
          <c:tx>
            <c:strRef>
              <c:f>'APRES PROJET'!$J$41</c:f>
              <c:strCache>
                <c:ptCount val="1"/>
                <c:pt idx="0">
                  <c:v>MOYEN &gt;4 score =&lt;7</c:v>
                </c:pt>
              </c:strCache>
            </c:strRef>
          </c:tx>
          <c:spPr>
            <a:solidFill>
              <a:schemeClr val="accent4">
                <a:lumMod val="20000"/>
                <a:lumOff val="8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2ED1-4817-B79B-2FE9B51E9230}"/>
            </c:ext>
          </c:extLst>
        </c:ser>
        <c:ser>
          <c:idx val="3"/>
          <c:order val="2"/>
          <c:tx>
            <c:strRef>
              <c:f>'APRES PROJET'!$K$41</c:f>
              <c:strCache>
                <c:ptCount val="1"/>
                <c:pt idx="0">
                  <c:v>INSUFFISANT =&lt;4</c:v>
                </c:pt>
              </c:strCache>
            </c:strRef>
          </c:tx>
          <c:spPr>
            <a:solidFill>
              <a:schemeClr val="accent2">
                <a:lumMod val="60000"/>
                <a:lumOff val="4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2ED1-4817-B79B-2FE9B51E9230}"/>
            </c:ext>
          </c:extLst>
        </c:ser>
        <c:ser>
          <c:idx val="0"/>
          <c:order val="3"/>
          <c:tx>
            <c:strRef>
              <c:f>'APRES PROJET'!$H$41</c:f>
              <c:strCache>
                <c:ptCount val="1"/>
                <c:pt idx="0">
                  <c:v>VOS
 SCORES</c:v>
                </c:pt>
              </c:strCache>
            </c:strRef>
          </c:tx>
          <c:spPr>
            <a:noFill/>
            <a:ln w="19050">
              <a:solidFill>
                <a:srgbClr val="FF0000"/>
              </a:solid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2ED1-4817-B79B-2FE9B51E9230}"/>
            </c:ext>
          </c:extLst>
        </c:ser>
        <c:dLbls>
          <c:showLegendKey val="0"/>
          <c:showVal val="0"/>
          <c:showCatName val="0"/>
          <c:showSerName val="0"/>
          <c:showPercent val="0"/>
          <c:showBubbleSize val="0"/>
        </c:dLbls>
        <c:axId val="-1391848864"/>
        <c:axId val="-1391848320"/>
      </c:radarChart>
      <c:catAx>
        <c:axId val="-139184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r-FR"/>
          </a:p>
        </c:txPr>
        <c:crossAx val="-1391848320"/>
        <c:crosses val="autoZero"/>
        <c:auto val="1"/>
        <c:lblAlgn val="ctr"/>
        <c:lblOffset val="100"/>
        <c:noMultiLvlLbl val="0"/>
      </c:catAx>
      <c:valAx>
        <c:axId val="-13918483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391848864"/>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fr-FR" sz="1100" b="1">
                <a:solidFill>
                  <a:sysClr val="windowText" lastClr="000000"/>
                </a:solidFill>
              </a:rPr>
              <a:t>VOTRE POSITIONNEMENT</a:t>
            </a:r>
            <a:r>
              <a:rPr lang="fr-FR" sz="1100" b="1" baseline="0">
                <a:solidFill>
                  <a:sysClr val="windowText" lastClr="000000"/>
                </a:solidFill>
              </a:rPr>
              <a:t> AVANT PROJET</a:t>
            </a:r>
            <a:endParaRPr lang="fr-FR" sz="1100" b="1">
              <a:solidFill>
                <a:sysClr val="windowText" lastClr="000000"/>
              </a:solidFill>
            </a:endParaRPr>
          </a:p>
        </c:rich>
      </c:tx>
      <c:overlay val="0"/>
      <c:spPr>
        <a:solidFill>
          <a:srgbClr val="FCA6EE"/>
        </a:solid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4266540546068103"/>
          <c:y val="0.17911002729136469"/>
          <c:w val="0.37806336707911503"/>
          <c:h val="0.72415122549979749"/>
        </c:manualLayout>
      </c:layout>
      <c:radarChart>
        <c:radarStyle val="filled"/>
        <c:varyColors val="0"/>
        <c:ser>
          <c:idx val="1"/>
          <c:order val="0"/>
          <c:tx>
            <c:strRef>
              <c:f>'AVANT PROJET'!$I$41</c:f>
              <c:strCache>
                <c:ptCount val="1"/>
                <c:pt idx="0">
                  <c:v>CORRECT score &gt; 7</c:v>
                </c:pt>
              </c:strCache>
            </c:strRef>
          </c:tx>
          <c:spPr>
            <a:solidFill>
              <a:schemeClr val="accent6">
                <a:lumMod val="60000"/>
                <a:lumOff val="4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B2D8-4048-B883-C04ACB8723AC}"/>
            </c:ext>
          </c:extLst>
        </c:ser>
        <c:ser>
          <c:idx val="2"/>
          <c:order val="1"/>
          <c:tx>
            <c:strRef>
              <c:f>'AVANT PROJET'!$J$41</c:f>
              <c:strCache>
                <c:ptCount val="1"/>
                <c:pt idx="0">
                  <c:v>MOYEN &gt;4 score =&lt;7</c:v>
                </c:pt>
              </c:strCache>
            </c:strRef>
          </c:tx>
          <c:spPr>
            <a:solidFill>
              <a:schemeClr val="accent4">
                <a:lumMod val="20000"/>
                <a:lumOff val="8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B2D8-4048-B883-C04ACB8723AC}"/>
            </c:ext>
          </c:extLst>
        </c:ser>
        <c:ser>
          <c:idx val="3"/>
          <c:order val="2"/>
          <c:tx>
            <c:strRef>
              <c:f>'AVANT PROJET'!$K$41</c:f>
              <c:strCache>
                <c:ptCount val="1"/>
                <c:pt idx="0">
                  <c:v>INSUFFISANT =&lt;4</c:v>
                </c:pt>
              </c:strCache>
            </c:strRef>
          </c:tx>
          <c:spPr>
            <a:solidFill>
              <a:schemeClr val="accent2">
                <a:lumMod val="60000"/>
                <a:lumOff val="40000"/>
              </a:schemeClr>
            </a:solidFill>
            <a:ln>
              <a:no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B2D8-4048-B883-C04ACB8723AC}"/>
            </c:ext>
          </c:extLst>
        </c:ser>
        <c:ser>
          <c:idx val="0"/>
          <c:order val="3"/>
          <c:tx>
            <c:strRef>
              <c:f>'AVANT PROJET'!$H$41</c:f>
              <c:strCache>
                <c:ptCount val="1"/>
                <c:pt idx="0">
                  <c:v>VOS
 SCORES</c:v>
                </c:pt>
              </c:strCache>
            </c:strRef>
          </c:tx>
          <c:spPr>
            <a:noFill/>
            <a:ln w="19050">
              <a:solidFill>
                <a:srgbClr val="FF0000"/>
              </a:solidFill>
            </a:ln>
            <a:effectLst/>
          </c:spPr>
          <c:cat>
            <c:strRef>
              <c:f>'AVANT PROJET'!$G$42:$G$45</c:f>
              <c:strCache>
                <c:ptCount val="4"/>
                <c:pt idx="0">
                  <c:v>Bâtiment Environnement</c:v>
                </c:pt>
                <c:pt idx="1">
                  <c:v>Ventilation Refroidissement</c:v>
                </c:pt>
                <c:pt idx="2">
                  <c:v>Pratique maintenance</c:v>
                </c:pt>
                <c:pt idx="3">
                  <c:v>Pratique saison chaude</c:v>
                </c:pt>
              </c:strCache>
            </c:strRef>
          </c:cat>
          <c:val>
            <c:numRef>
              <c:f>'AVANT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B2D8-4048-B883-C04ACB8723AC}"/>
            </c:ext>
          </c:extLst>
        </c:ser>
        <c:dLbls>
          <c:showLegendKey val="0"/>
          <c:showVal val="0"/>
          <c:showCatName val="0"/>
          <c:showSerName val="0"/>
          <c:showPercent val="0"/>
          <c:showBubbleSize val="0"/>
        </c:dLbls>
        <c:axId val="-1682818048"/>
        <c:axId val="-1849824416"/>
      </c:radarChart>
      <c:catAx>
        <c:axId val="-168281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849824416"/>
        <c:crosses val="autoZero"/>
        <c:auto val="1"/>
        <c:lblAlgn val="ctr"/>
        <c:lblOffset val="100"/>
        <c:noMultiLvlLbl val="0"/>
      </c:catAx>
      <c:valAx>
        <c:axId val="-18498244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682818048"/>
        <c:crosses val="autoZero"/>
        <c:crossBetween val="between"/>
      </c:valAx>
      <c:spPr>
        <a:noFill/>
        <a:ln>
          <a:noFill/>
        </a:ln>
        <a:effectLst/>
      </c:spPr>
    </c:plotArea>
    <c:legend>
      <c:legendPos val="l"/>
      <c:layout>
        <c:manualLayout>
          <c:xMode val="edge"/>
          <c:yMode val="edge"/>
          <c:x val="1.1853959222380275E-2"/>
          <c:y val="7.6055866000620892E-2"/>
          <c:w val="0.19847989307168751"/>
          <c:h val="0.45402590805181609"/>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fr-FR" sz="1100" b="1" i="0" baseline="0">
                <a:solidFill>
                  <a:sysClr val="windowText" lastClr="000000"/>
                </a:solidFill>
                <a:effectLst/>
              </a:rPr>
              <a:t>POSITIONNEMENT DU PROJET</a:t>
            </a:r>
            <a:endParaRPr lang="fr-FR" sz="1100">
              <a:solidFill>
                <a:sysClr val="windowText" lastClr="000000"/>
              </a:solidFill>
              <a:effectLst/>
            </a:endParaRPr>
          </a:p>
        </c:rich>
      </c:tx>
      <c:overlay val="0"/>
      <c:spPr>
        <a:solidFill>
          <a:srgbClr val="A6A2F6"/>
        </a:solid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4474281575400517"/>
          <c:y val="0.18783666711587702"/>
          <c:w val="0.36780356763498556"/>
          <c:h val="0.68884482349241793"/>
        </c:manualLayout>
      </c:layout>
      <c:radarChart>
        <c:radarStyle val="filled"/>
        <c:varyColors val="0"/>
        <c:ser>
          <c:idx val="1"/>
          <c:order val="0"/>
          <c:tx>
            <c:strRef>
              <c:f>PROJET!$I$41</c:f>
              <c:strCache>
                <c:ptCount val="1"/>
                <c:pt idx="0">
                  <c:v>CORRECT score &gt; 7</c:v>
                </c:pt>
              </c:strCache>
            </c:strRef>
          </c:tx>
          <c:spPr>
            <a:solidFill>
              <a:schemeClr val="accent6">
                <a:lumMod val="60000"/>
                <a:lumOff val="4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316E-40AD-87F1-BA2927102664}"/>
            </c:ext>
          </c:extLst>
        </c:ser>
        <c:ser>
          <c:idx val="2"/>
          <c:order val="1"/>
          <c:tx>
            <c:strRef>
              <c:f>PROJET!$J$41</c:f>
              <c:strCache>
                <c:ptCount val="1"/>
                <c:pt idx="0">
                  <c:v>MOYEN &gt;4 score =&lt;7</c:v>
                </c:pt>
              </c:strCache>
            </c:strRef>
          </c:tx>
          <c:spPr>
            <a:solidFill>
              <a:schemeClr val="accent4">
                <a:lumMod val="20000"/>
                <a:lumOff val="8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316E-40AD-87F1-BA2927102664}"/>
            </c:ext>
          </c:extLst>
        </c:ser>
        <c:ser>
          <c:idx val="3"/>
          <c:order val="2"/>
          <c:tx>
            <c:strRef>
              <c:f>PROJET!$K$41</c:f>
              <c:strCache>
                <c:ptCount val="1"/>
                <c:pt idx="0">
                  <c:v>INSUFFISANT =&lt;4</c:v>
                </c:pt>
              </c:strCache>
            </c:strRef>
          </c:tx>
          <c:spPr>
            <a:solidFill>
              <a:schemeClr val="accent2">
                <a:lumMod val="60000"/>
                <a:lumOff val="40000"/>
              </a:schemeClr>
            </a:solidFill>
            <a:ln>
              <a:no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316E-40AD-87F1-BA2927102664}"/>
            </c:ext>
          </c:extLst>
        </c:ser>
        <c:ser>
          <c:idx val="0"/>
          <c:order val="3"/>
          <c:tx>
            <c:strRef>
              <c:f>PROJET!$H$41</c:f>
              <c:strCache>
                <c:ptCount val="1"/>
                <c:pt idx="0">
                  <c:v>VOS
 SCORES</c:v>
                </c:pt>
              </c:strCache>
            </c:strRef>
          </c:tx>
          <c:spPr>
            <a:noFill/>
            <a:ln w="19050">
              <a:solidFill>
                <a:srgbClr val="FF0000"/>
              </a:solidFill>
            </a:ln>
            <a:effectLst/>
          </c:spPr>
          <c:cat>
            <c:strRef>
              <c:f>PROJET!$G$42:$G$45</c:f>
              <c:strCache>
                <c:ptCount val="4"/>
                <c:pt idx="0">
                  <c:v>Bâtiment Environnement</c:v>
                </c:pt>
                <c:pt idx="1">
                  <c:v>Ventilation Refroidissement</c:v>
                </c:pt>
                <c:pt idx="2">
                  <c:v>Pratique maintenance</c:v>
                </c:pt>
                <c:pt idx="3">
                  <c:v>Pratique saison chaude</c:v>
                </c:pt>
              </c:strCache>
            </c:strRef>
          </c:cat>
          <c:val>
            <c:numRef>
              <c:f>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316E-40AD-87F1-BA2927102664}"/>
            </c:ext>
          </c:extLst>
        </c:ser>
        <c:dLbls>
          <c:showLegendKey val="0"/>
          <c:showVal val="0"/>
          <c:showCatName val="0"/>
          <c:showSerName val="0"/>
          <c:showPercent val="0"/>
          <c:showBubbleSize val="0"/>
        </c:dLbls>
        <c:axId val="-1849826048"/>
        <c:axId val="-1849823872"/>
      </c:radarChart>
      <c:catAx>
        <c:axId val="-184982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849823872"/>
        <c:crosses val="autoZero"/>
        <c:auto val="1"/>
        <c:lblAlgn val="ctr"/>
        <c:lblOffset val="100"/>
        <c:noMultiLvlLbl val="0"/>
      </c:catAx>
      <c:valAx>
        <c:axId val="-184982387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849826048"/>
        <c:crosses val="autoZero"/>
        <c:crossBetween val="between"/>
      </c:valAx>
      <c:spPr>
        <a:noFill/>
        <a:ln>
          <a:noFill/>
        </a:ln>
        <a:effectLst/>
      </c:spPr>
    </c:plotArea>
    <c:legend>
      <c:legendPos val="l"/>
      <c:layout>
        <c:manualLayout>
          <c:xMode val="edge"/>
          <c:yMode val="edge"/>
          <c:x val="2.1337126600284494E-2"/>
          <c:y val="5.7980752405949257E-2"/>
          <c:w val="0.19847989307168751"/>
          <c:h val="0.4503937007874016"/>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fr-FR" sz="1200" b="1" i="0" baseline="0">
                <a:solidFill>
                  <a:sysClr val="windowText" lastClr="000000"/>
                </a:solidFill>
                <a:effectLst/>
              </a:rPr>
              <a:t>VOTRE POSITIONNEMENT APRES PROJET</a:t>
            </a:r>
            <a:endParaRPr lang="fr-FR" sz="1200">
              <a:solidFill>
                <a:sysClr val="windowText" lastClr="000000"/>
              </a:solidFill>
              <a:effectLst/>
            </a:endParaRPr>
          </a:p>
        </c:rich>
      </c:tx>
      <c:overlay val="0"/>
      <c:spPr>
        <a:solidFill>
          <a:srgbClr val="9B88D6"/>
        </a:solid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3171068806272636"/>
          <c:y val="0.27922537643320899"/>
          <c:w val="0.34169399218051671"/>
          <c:h val="0.72601775305917859"/>
        </c:manualLayout>
      </c:layout>
      <c:radarChart>
        <c:radarStyle val="filled"/>
        <c:varyColors val="0"/>
        <c:ser>
          <c:idx val="1"/>
          <c:order val="0"/>
          <c:tx>
            <c:strRef>
              <c:f>'APRES PROJET'!$I$41</c:f>
              <c:strCache>
                <c:ptCount val="1"/>
                <c:pt idx="0">
                  <c:v>CORRECT score &gt; 7</c:v>
                </c:pt>
              </c:strCache>
            </c:strRef>
          </c:tx>
          <c:spPr>
            <a:solidFill>
              <a:schemeClr val="accent6">
                <a:lumMod val="60000"/>
                <a:lumOff val="4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4862-4FE0-92D3-9EA5F2BA8F67}"/>
            </c:ext>
          </c:extLst>
        </c:ser>
        <c:ser>
          <c:idx val="2"/>
          <c:order val="1"/>
          <c:tx>
            <c:strRef>
              <c:f>'APRES PROJET'!$J$41</c:f>
              <c:strCache>
                <c:ptCount val="1"/>
                <c:pt idx="0">
                  <c:v>MOYEN &gt;4 score =&lt;7</c:v>
                </c:pt>
              </c:strCache>
            </c:strRef>
          </c:tx>
          <c:spPr>
            <a:solidFill>
              <a:schemeClr val="accent4">
                <a:lumMod val="20000"/>
                <a:lumOff val="8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4862-4FE0-92D3-9EA5F2BA8F67}"/>
            </c:ext>
          </c:extLst>
        </c:ser>
        <c:ser>
          <c:idx val="3"/>
          <c:order val="2"/>
          <c:tx>
            <c:strRef>
              <c:f>'APRES PROJET'!$K$41</c:f>
              <c:strCache>
                <c:ptCount val="1"/>
                <c:pt idx="0">
                  <c:v>INSUFFISANT =&lt;4</c:v>
                </c:pt>
              </c:strCache>
            </c:strRef>
          </c:tx>
          <c:spPr>
            <a:solidFill>
              <a:schemeClr val="accent2">
                <a:lumMod val="60000"/>
                <a:lumOff val="40000"/>
              </a:schemeClr>
            </a:solidFill>
            <a:ln>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4862-4FE0-92D3-9EA5F2BA8F67}"/>
            </c:ext>
          </c:extLst>
        </c:ser>
        <c:ser>
          <c:idx val="0"/>
          <c:order val="3"/>
          <c:tx>
            <c:strRef>
              <c:f>'APRES PROJET'!$H$41</c:f>
              <c:strCache>
                <c:ptCount val="1"/>
                <c:pt idx="0">
                  <c:v>VOS
 SCORES</c:v>
                </c:pt>
              </c:strCache>
            </c:strRef>
          </c:tx>
          <c:spPr>
            <a:noFill/>
            <a:ln w="19050">
              <a:solidFill>
                <a:srgbClr val="FF0000"/>
              </a:solid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4862-4FE0-92D3-9EA5F2BA8F67}"/>
            </c:ext>
          </c:extLst>
        </c:ser>
        <c:dLbls>
          <c:showLegendKey val="0"/>
          <c:showVal val="0"/>
          <c:showCatName val="0"/>
          <c:showSerName val="0"/>
          <c:showPercent val="0"/>
          <c:showBubbleSize val="0"/>
        </c:dLbls>
        <c:axId val="-1849825504"/>
        <c:axId val="-1849823328"/>
      </c:radarChart>
      <c:catAx>
        <c:axId val="-184982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r-FR"/>
          </a:p>
        </c:txPr>
        <c:crossAx val="-1849823328"/>
        <c:crosses val="autoZero"/>
        <c:auto val="1"/>
        <c:lblAlgn val="ctr"/>
        <c:lblOffset val="100"/>
        <c:noMultiLvlLbl val="0"/>
      </c:catAx>
      <c:valAx>
        <c:axId val="-18498233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849825504"/>
        <c:crosses val="autoZero"/>
        <c:crossBetween val="between"/>
      </c:valAx>
      <c:spPr>
        <a:noFill/>
        <a:ln>
          <a:noFill/>
        </a:ln>
        <a:effectLst/>
      </c:spPr>
    </c:plotArea>
    <c:legend>
      <c:legendPos val="l"/>
      <c:layout>
        <c:manualLayout>
          <c:xMode val="edge"/>
          <c:yMode val="edge"/>
          <c:x val="1.6877637130801686E-2"/>
          <c:y val="8.1481385550490421E-2"/>
          <c:w val="0.21761553539984718"/>
          <c:h val="0.4410208592347009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784860</xdr:colOff>
      <xdr:row>15</xdr:row>
      <xdr:rowOff>68580</xdr:rowOff>
    </xdr:from>
    <xdr:to>
      <xdr:col>2</xdr:col>
      <xdr:colOff>451726</xdr:colOff>
      <xdr:row>16</xdr:row>
      <xdr:rowOff>21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1983" t="-4997" r="1768" b="4997"/>
        <a:stretch/>
      </xdr:blipFill>
      <xdr:spPr>
        <a:xfrm>
          <a:off x="1143000" y="3230880"/>
          <a:ext cx="840346" cy="152421"/>
        </a:xfrm>
        <a:prstGeom prst="rect">
          <a:avLst/>
        </a:prstGeom>
      </xdr:spPr>
    </xdr:pic>
    <xdr:clientData/>
  </xdr:twoCellAnchor>
  <xdr:twoCellAnchor editAs="oneCell">
    <xdr:from>
      <xdr:col>1</xdr:col>
      <xdr:colOff>731520</xdr:colOff>
      <xdr:row>13</xdr:row>
      <xdr:rowOff>182880</xdr:rowOff>
    </xdr:from>
    <xdr:to>
      <xdr:col>2</xdr:col>
      <xdr:colOff>506882</xdr:colOff>
      <xdr:row>14</xdr:row>
      <xdr:rowOff>36220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89660" y="3429000"/>
          <a:ext cx="819302" cy="158140"/>
        </a:xfrm>
        <a:prstGeom prst="rect">
          <a:avLst/>
        </a:prstGeom>
      </xdr:spPr>
    </xdr:pic>
    <xdr:clientData/>
  </xdr:twoCellAnchor>
  <xdr:twoCellAnchor editAs="oneCell">
    <xdr:from>
      <xdr:col>1</xdr:col>
      <xdr:colOff>861060</xdr:colOff>
      <xdr:row>14</xdr:row>
      <xdr:rowOff>99061</xdr:rowOff>
    </xdr:from>
    <xdr:to>
      <xdr:col>2</xdr:col>
      <xdr:colOff>419100</xdr:colOff>
      <xdr:row>15</xdr:row>
      <xdr:rowOff>76201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1" t="2" r="62931" b="10010"/>
        <a:stretch/>
      </xdr:blipFill>
      <xdr:spPr>
        <a:xfrm>
          <a:off x="1219200" y="3032761"/>
          <a:ext cx="655320" cy="137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1996440</xdr:colOff>
      <xdr:row>46</xdr:row>
      <xdr:rowOff>7620</xdr:rowOff>
    </xdr:from>
    <xdr:to>
      <xdr:col>5</xdr:col>
      <xdr:colOff>1394460</xdr:colOff>
      <xdr:row>68</xdr:row>
      <xdr:rowOff>121920</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1996440</xdr:colOff>
      <xdr:row>46</xdr:row>
      <xdr:rowOff>7620</xdr:rowOff>
    </xdr:from>
    <xdr:to>
      <xdr:col>5</xdr:col>
      <xdr:colOff>1394460</xdr:colOff>
      <xdr:row>68</xdr:row>
      <xdr:rowOff>121920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1996440</xdr:colOff>
      <xdr:row>46</xdr:row>
      <xdr:rowOff>7620</xdr:rowOff>
    </xdr:from>
    <xdr:to>
      <xdr:col>5</xdr:col>
      <xdr:colOff>1394460</xdr:colOff>
      <xdr:row>68</xdr:row>
      <xdr:rowOff>121920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13</xdr:row>
      <xdr:rowOff>15240</xdr:rowOff>
    </xdr:from>
    <xdr:to>
      <xdr:col>7</xdr:col>
      <xdr:colOff>487680</xdr:colOff>
      <xdr:row>32</xdr:row>
      <xdr:rowOff>38100</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190500</xdr:colOff>
      <xdr:row>12</xdr:row>
      <xdr:rowOff>160020</xdr:rowOff>
    </xdr:from>
    <xdr:to>
      <xdr:col>15</xdr:col>
      <xdr:colOff>548640</xdr:colOff>
      <xdr:row>31</xdr:row>
      <xdr:rowOff>152400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15240</xdr:colOff>
      <xdr:row>33</xdr:row>
      <xdr:rowOff>60960</xdr:rowOff>
    </xdr:from>
    <xdr:to>
      <xdr:col>8</xdr:col>
      <xdr:colOff>60960</xdr:colOff>
      <xdr:row>53</xdr:row>
      <xdr:rowOff>76200</xdr:rowOff>
    </xdr:to>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AE39"/>
  <sheetViews>
    <sheetView tabSelected="1" workbookViewId="0">
      <selection activeCell="C25" sqref="C25"/>
    </sheetView>
  </sheetViews>
  <sheetFormatPr baseColWidth="10" defaultColWidth="9.36328125" defaultRowHeight="12.6" x14ac:dyDescent="0.2"/>
  <cols>
    <col min="1" max="1" width="4.26953125" style="1" customWidth="1"/>
    <col min="2" max="2" width="12.453125" style="1" customWidth="1"/>
    <col min="3" max="3" width="8.6328125" style="1" customWidth="1"/>
    <col min="4" max="4" width="7.26953125" style="1" customWidth="1"/>
    <col min="5" max="16384" width="9.36328125" style="1"/>
  </cols>
  <sheetData>
    <row r="4" spans="1:31" ht="28.2" x14ac:dyDescent="0.45">
      <c r="B4" s="2" t="s">
        <v>128</v>
      </c>
      <c r="M4" s="3" t="s">
        <v>27</v>
      </c>
    </row>
    <row r="5" spans="1:31" customFormat="1" ht="30" x14ac:dyDescent="0.25">
      <c r="A5" s="1"/>
      <c r="B5" s="4" t="s">
        <v>0</v>
      </c>
      <c r="C5" s="5"/>
      <c r="D5" s="5"/>
      <c r="E5" s="1"/>
      <c r="F5" s="1"/>
      <c r="G5" s="1"/>
      <c r="H5" s="1"/>
      <c r="I5" s="1"/>
      <c r="J5" s="1"/>
      <c r="K5" s="1"/>
      <c r="L5" s="1"/>
      <c r="M5" s="1"/>
      <c r="N5" s="1"/>
      <c r="O5" s="1"/>
      <c r="P5" s="1"/>
      <c r="Q5" s="1"/>
      <c r="R5" s="1"/>
      <c r="S5" s="1"/>
      <c r="T5" s="1"/>
      <c r="U5" s="1"/>
      <c r="V5" s="1"/>
      <c r="W5" s="1"/>
      <c r="X5" s="1"/>
      <c r="Y5" s="1"/>
      <c r="Z5" s="1"/>
      <c r="AA5" s="1"/>
      <c r="AB5" s="1"/>
      <c r="AC5" s="1"/>
      <c r="AD5" s="1"/>
      <c r="AE5" s="1"/>
    </row>
    <row r="6" spans="1:31" customFormat="1" ht="17.399999999999999" x14ac:dyDescent="0.25">
      <c r="A6" s="1"/>
      <c r="B6" s="6" t="s">
        <v>1</v>
      </c>
      <c r="C6" s="5"/>
      <c r="D6" s="5"/>
      <c r="E6" s="1"/>
      <c r="F6" s="1"/>
      <c r="G6" s="1"/>
      <c r="H6" s="1"/>
      <c r="I6" s="1"/>
      <c r="J6" s="1"/>
      <c r="K6" s="1"/>
      <c r="L6" s="1"/>
      <c r="M6" s="1"/>
      <c r="N6" s="1"/>
      <c r="O6" s="1"/>
      <c r="P6" s="1"/>
      <c r="Q6" s="1"/>
      <c r="R6" s="1"/>
      <c r="S6" s="1"/>
      <c r="T6" s="1"/>
      <c r="U6" s="1"/>
      <c r="V6" s="1"/>
      <c r="W6" s="1"/>
      <c r="X6" s="1"/>
      <c r="Y6" s="1"/>
      <c r="Z6" s="1"/>
      <c r="AA6" s="1"/>
      <c r="AB6" s="1"/>
      <c r="AC6" s="1"/>
      <c r="AD6" s="1"/>
      <c r="AE6" s="1"/>
    </row>
    <row r="7" spans="1:31" customFormat="1" ht="17.399999999999999" hidden="1" x14ac:dyDescent="0.3">
      <c r="A7" s="7"/>
      <c r="B7" s="8"/>
      <c r="C7" s="5"/>
      <c r="D7" s="5"/>
      <c r="E7" s="5"/>
      <c r="F7" s="5"/>
      <c r="G7" s="5"/>
      <c r="H7" s="5"/>
      <c r="I7" s="1"/>
      <c r="J7" s="1"/>
      <c r="K7" s="1"/>
      <c r="L7" s="1"/>
      <c r="M7" s="1"/>
      <c r="N7" s="1"/>
      <c r="O7" s="1"/>
      <c r="P7" s="1"/>
      <c r="Q7" s="1"/>
      <c r="R7" s="1"/>
      <c r="S7" s="1"/>
      <c r="T7" s="1"/>
      <c r="U7" s="1"/>
      <c r="V7" s="1"/>
      <c r="W7" s="1"/>
      <c r="X7" s="1"/>
      <c r="Y7" s="1"/>
      <c r="Z7" s="1"/>
      <c r="AA7" s="1"/>
      <c r="AB7" s="1"/>
      <c r="AC7" s="1"/>
      <c r="AD7" s="1"/>
      <c r="AE7" s="1"/>
    </row>
    <row r="8" spans="1:31" customFormat="1" ht="18" x14ac:dyDescent="0.35">
      <c r="A8" s="9"/>
      <c r="B8" s="174" t="s">
        <v>129</v>
      </c>
      <c r="C8" s="174"/>
      <c r="D8" s="174"/>
      <c r="E8" s="174"/>
      <c r="F8" s="174"/>
      <c r="G8" s="174"/>
      <c r="H8" s="174"/>
      <c r="I8" s="174"/>
      <c r="J8" s="174"/>
      <c r="K8" s="174"/>
      <c r="L8" s="174"/>
      <c r="M8" s="174"/>
      <c r="N8" s="174"/>
      <c r="O8" s="174"/>
      <c r="P8" s="174"/>
      <c r="Q8" s="1"/>
      <c r="R8" s="1"/>
      <c r="S8" s="1"/>
      <c r="T8" s="1"/>
      <c r="U8" s="1"/>
      <c r="V8" s="1"/>
      <c r="W8" s="1"/>
      <c r="X8" s="1"/>
      <c r="Y8" s="1"/>
      <c r="Z8" s="1"/>
      <c r="AA8" s="1"/>
      <c r="AB8" s="1"/>
      <c r="AC8" s="1"/>
      <c r="AD8" s="1"/>
      <c r="AE8" s="1"/>
    </row>
    <row r="9" spans="1:31" customFormat="1" ht="15" x14ac:dyDescent="0.25">
      <c r="A9" s="1"/>
      <c r="B9" s="10"/>
      <c r="C9" s="11"/>
      <c r="D9" s="5"/>
      <c r="E9" s="12"/>
      <c r="F9" s="12"/>
      <c r="G9" s="12"/>
      <c r="H9" s="12"/>
      <c r="I9" s="1"/>
      <c r="J9" s="1"/>
      <c r="K9" s="1"/>
      <c r="L9" s="1"/>
      <c r="M9" s="1"/>
      <c r="N9" s="1"/>
      <c r="O9" s="1"/>
      <c r="P9" s="1"/>
      <c r="Q9" s="1"/>
      <c r="R9" s="1"/>
      <c r="S9" s="1"/>
      <c r="T9" s="1"/>
      <c r="U9" s="1"/>
      <c r="V9" s="1"/>
      <c r="W9" s="1"/>
      <c r="X9" s="1"/>
      <c r="Y9" s="1"/>
      <c r="Z9" s="1"/>
      <c r="AA9" s="1"/>
      <c r="AB9" s="1"/>
      <c r="AC9" s="1"/>
      <c r="AD9" s="1"/>
      <c r="AE9" s="1"/>
    </row>
    <row r="10" spans="1:31" customFormat="1" ht="15" x14ac:dyDescent="0.25">
      <c r="A10" s="1"/>
      <c r="B10" s="13" t="s">
        <v>2</v>
      </c>
      <c r="C10" s="1"/>
      <c r="D10" s="14"/>
      <c r="E10" s="15" t="s">
        <v>3</v>
      </c>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customFormat="1" ht="15.6" thickBot="1" x14ac:dyDescent="0.3">
      <c r="A11" s="1"/>
      <c r="B11" s="13"/>
      <c r="C11" s="1"/>
      <c r="D11" s="16"/>
      <c r="E11" s="15" t="s">
        <v>4</v>
      </c>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ustomFormat="1" ht="45.6" customHeight="1" thickBot="1" x14ac:dyDescent="0.25">
      <c r="A12" s="1"/>
      <c r="B12" s="175" t="s">
        <v>5</v>
      </c>
      <c r="C12" s="176"/>
      <c r="D12" s="177"/>
      <c r="E12" s="178"/>
      <c r="F12" s="178"/>
      <c r="G12" s="178"/>
      <c r="H12" s="178"/>
      <c r="I12" s="178"/>
      <c r="J12" s="178"/>
      <c r="K12" s="178"/>
      <c r="L12" s="178"/>
      <c r="M12" s="178"/>
      <c r="N12" s="179"/>
      <c r="O12" s="1"/>
      <c r="P12" s="1"/>
      <c r="Q12" s="1"/>
      <c r="R12" s="1"/>
      <c r="S12" s="1"/>
      <c r="T12" s="1"/>
      <c r="U12" s="1"/>
      <c r="V12" s="1"/>
      <c r="W12" s="1"/>
      <c r="X12" s="1"/>
      <c r="Y12" s="1"/>
      <c r="Z12" s="1"/>
      <c r="AA12" s="1"/>
      <c r="AB12" s="1"/>
      <c r="AC12" s="1"/>
      <c r="AD12" s="1"/>
      <c r="AE12" s="1"/>
    </row>
    <row r="13" spans="1:31" customFormat="1" ht="33" customHeight="1" thickBot="1" x14ac:dyDescent="0.25">
      <c r="A13" s="1"/>
      <c r="B13" s="180" t="s">
        <v>6</v>
      </c>
      <c r="C13" s="176"/>
      <c r="D13" s="178"/>
      <c r="E13" s="178"/>
      <c r="F13" s="178"/>
      <c r="G13" s="178"/>
      <c r="H13" s="178"/>
      <c r="I13" s="178"/>
      <c r="J13" s="178"/>
      <c r="K13" s="178"/>
      <c r="L13" s="178"/>
      <c r="M13" s="178"/>
      <c r="N13" s="179"/>
      <c r="O13" s="1"/>
      <c r="P13" s="1"/>
      <c r="Q13" s="1"/>
      <c r="R13" s="1"/>
      <c r="S13" s="1"/>
      <c r="T13" s="1"/>
      <c r="U13" s="1"/>
      <c r="V13" s="1"/>
      <c r="W13" s="1"/>
      <c r="X13" s="1"/>
      <c r="Y13" s="1"/>
      <c r="Z13" s="1"/>
      <c r="AA13" s="1"/>
      <c r="AB13" s="1"/>
      <c r="AC13" s="1"/>
      <c r="AD13" s="1"/>
      <c r="AE13" s="1"/>
    </row>
    <row r="14" spans="1:31" ht="24" customHeight="1" x14ac:dyDescent="0.2">
      <c r="B14" s="1" t="s">
        <v>7</v>
      </c>
      <c r="D14" s="1" t="s">
        <v>8</v>
      </c>
    </row>
    <row r="15" spans="1:31" x14ac:dyDescent="0.2">
      <c r="B15" s="1" t="s">
        <v>7</v>
      </c>
      <c r="D15" s="1" t="s">
        <v>9</v>
      </c>
    </row>
    <row r="16" spans="1:31" ht="17.399999999999999" x14ac:dyDescent="0.2">
      <c r="B16" s="1" t="s">
        <v>7</v>
      </c>
      <c r="C16" s="17"/>
      <c r="D16" s="1" t="s">
        <v>10</v>
      </c>
      <c r="E16" s="18"/>
    </row>
    <row r="17" spans="2:18" ht="14.4" x14ac:dyDescent="0.3">
      <c r="B17" s="19"/>
    </row>
    <row r="18" spans="2:18" x14ac:dyDescent="0.2">
      <c r="B18" s="1" t="s">
        <v>11</v>
      </c>
    </row>
    <row r="19" spans="2:18" ht="28.8" customHeight="1" x14ac:dyDescent="0.2">
      <c r="B19" s="181" t="s">
        <v>12</v>
      </c>
      <c r="C19" s="181"/>
      <c r="D19" s="181"/>
      <c r="E19" s="181"/>
      <c r="F19" s="181"/>
      <c r="G19" s="181"/>
      <c r="H19" s="181"/>
      <c r="I19" s="181"/>
      <c r="J19" s="181"/>
      <c r="K19" s="181"/>
      <c r="L19" s="181"/>
      <c r="M19" s="181"/>
      <c r="N19" s="181"/>
      <c r="O19" s="181"/>
      <c r="P19" s="181"/>
      <c r="Q19" s="181"/>
      <c r="R19" s="181"/>
    </row>
    <row r="20" spans="2:18" ht="15.6" x14ac:dyDescent="0.3">
      <c r="B20" s="20" t="s">
        <v>13</v>
      </c>
    </row>
    <row r="21" spans="2:18" x14ac:dyDescent="0.2">
      <c r="B21" s="1" t="s">
        <v>14</v>
      </c>
    </row>
    <row r="22" spans="2:18" x14ac:dyDescent="0.2">
      <c r="B22" s="21" t="s">
        <v>15</v>
      </c>
    </row>
    <row r="23" spans="2:18" x14ac:dyDescent="0.2">
      <c r="B23" s="21" t="s">
        <v>16</v>
      </c>
    </row>
    <row r="24" spans="2:18" x14ac:dyDescent="0.2">
      <c r="B24" s="21" t="s">
        <v>17</v>
      </c>
    </row>
    <row r="25" spans="2:18" x14ac:dyDescent="0.2">
      <c r="B25" s="21" t="s">
        <v>18</v>
      </c>
    </row>
    <row r="26" spans="2:18" x14ac:dyDescent="0.2">
      <c r="B26" s="1" t="s">
        <v>19</v>
      </c>
    </row>
    <row r="27" spans="2:18" x14ac:dyDescent="0.2">
      <c r="B27" s="1" t="s">
        <v>20</v>
      </c>
    </row>
    <row r="28" spans="2:18" x14ac:dyDescent="0.2">
      <c r="B28" s="1" t="s">
        <v>131</v>
      </c>
    </row>
    <row r="30" spans="2:18" x14ac:dyDescent="0.2">
      <c r="B30" s="1" t="s">
        <v>21</v>
      </c>
    </row>
    <row r="31" spans="2:18" x14ac:dyDescent="0.2">
      <c r="B31" s="22"/>
      <c r="C31" s="1" t="s">
        <v>22</v>
      </c>
    </row>
    <row r="32" spans="2:18" ht="15.6" x14ac:dyDescent="0.2">
      <c r="B32" s="23"/>
      <c r="C32" s="1" t="s">
        <v>23</v>
      </c>
    </row>
    <row r="33" spans="2:18" x14ac:dyDescent="0.2">
      <c r="B33" s="1" t="s">
        <v>114</v>
      </c>
    </row>
    <row r="34" spans="2:18" x14ac:dyDescent="0.2">
      <c r="B34" s="21" t="s">
        <v>24</v>
      </c>
    </row>
    <row r="35" spans="2:18" x14ac:dyDescent="0.2">
      <c r="B35" s="1" t="s">
        <v>25</v>
      </c>
    </row>
    <row r="36" spans="2:18" ht="28.8" customHeight="1" x14ac:dyDescent="0.2">
      <c r="B36" s="173" t="s">
        <v>26</v>
      </c>
      <c r="C36" s="173"/>
      <c r="D36" s="173"/>
      <c r="E36" s="173"/>
      <c r="F36" s="173"/>
      <c r="G36" s="173"/>
      <c r="H36" s="173"/>
      <c r="I36" s="173"/>
      <c r="J36" s="173"/>
      <c r="K36" s="173"/>
      <c r="L36" s="173"/>
      <c r="M36" s="173"/>
      <c r="N36" s="173"/>
      <c r="O36" s="173"/>
      <c r="P36" s="173"/>
      <c r="Q36" s="173"/>
      <c r="R36" s="173"/>
    </row>
    <row r="38" spans="2:18" ht="18" x14ac:dyDescent="0.35">
      <c r="B38" s="24" t="s">
        <v>130</v>
      </c>
    </row>
    <row r="39" spans="2:18" x14ac:dyDescent="0.2">
      <c r="B39" s="1" t="s">
        <v>115</v>
      </c>
      <c r="C39" s="25"/>
    </row>
  </sheetData>
  <sheetProtection algorithmName="SHA-512" hashValue="z4WvSPFVZIrLsjzjQrrkIGprYPTMcU+7e4I/YffWhb7MdoBgyQQIymeEXO7JvZDOmolzGXGmaqSfl96HDDFfkw==" saltValue="VrpyzdmZ3ZZXFyahJYLShA==" spinCount="100000" sheet="1" objects="1" scenarios="1" formatColumns="0" formatRows="0"/>
  <mergeCells count="7">
    <mergeCell ref="B36:R36"/>
    <mergeCell ref="B8:P8"/>
    <mergeCell ref="B12:C12"/>
    <mergeCell ref="D12:N12"/>
    <mergeCell ref="B13:C13"/>
    <mergeCell ref="D13:N13"/>
    <mergeCell ref="B19:R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CA6EE"/>
  </sheetPr>
  <dimension ref="A1:U70"/>
  <sheetViews>
    <sheetView topLeftCell="A20" workbookViewId="0">
      <selection activeCell="K27" sqref="K27"/>
    </sheetView>
  </sheetViews>
  <sheetFormatPr baseColWidth="10" defaultRowHeight="13.8" x14ac:dyDescent="0.3"/>
  <cols>
    <col min="1" max="1" width="3.6328125" style="26" customWidth="1"/>
    <col min="2" max="2" width="56.81640625" style="60" customWidth="1"/>
    <col min="3" max="6" width="17" style="60" customWidth="1"/>
    <col min="7" max="7" width="15" style="60" customWidth="1"/>
    <col min="8" max="9" width="10.90625" style="60"/>
    <col min="10" max="10" width="17.453125" style="60" customWidth="1"/>
    <col min="11" max="11" width="66.81640625" style="60" customWidth="1"/>
    <col min="12" max="13" width="10.90625" style="32"/>
    <col min="14" max="16384" width="10.90625" style="60"/>
  </cols>
  <sheetData>
    <row r="1" spans="2:21" x14ac:dyDescent="0.3">
      <c r="B1" s="27"/>
      <c r="C1" s="27"/>
      <c r="D1" s="27"/>
      <c r="E1" s="27"/>
      <c r="F1" s="27"/>
      <c r="G1" s="28"/>
      <c r="H1" s="29"/>
      <c r="I1" s="29"/>
      <c r="J1" s="30"/>
      <c r="K1" s="31"/>
    </row>
    <row r="2" spans="2:21" ht="23.4" x14ac:dyDescent="0.45">
      <c r="B2" s="61" t="s">
        <v>125</v>
      </c>
      <c r="C2" s="62"/>
      <c r="D2" s="62"/>
      <c r="E2" s="63"/>
      <c r="F2" s="61" t="s">
        <v>27</v>
      </c>
      <c r="G2" s="63"/>
      <c r="H2" s="63"/>
      <c r="I2" s="64"/>
      <c r="J2" s="64"/>
      <c r="K2" s="64"/>
      <c r="L2" s="32">
        <v>1</v>
      </c>
    </row>
    <row r="3" spans="2:21" ht="14.4" x14ac:dyDescent="0.3">
      <c r="B3" s="33" t="s">
        <v>28</v>
      </c>
      <c r="C3" s="27"/>
      <c r="D3" s="27"/>
      <c r="E3" s="27"/>
      <c r="F3" s="34"/>
      <c r="G3" s="28"/>
      <c r="H3" s="29"/>
      <c r="I3" s="29"/>
      <c r="J3" s="30"/>
      <c r="K3" s="31"/>
      <c r="L3" s="32">
        <v>2</v>
      </c>
    </row>
    <row r="4" spans="2:21" s="26" customFormat="1" ht="14.4" thickBot="1" x14ac:dyDescent="0.35">
      <c r="B4" s="27"/>
      <c r="C4" s="27"/>
      <c r="D4" s="27"/>
      <c r="E4" s="27"/>
      <c r="F4" s="34"/>
      <c r="G4" s="28"/>
      <c r="H4" s="29"/>
      <c r="I4" s="29"/>
      <c r="J4" s="30"/>
      <c r="K4" s="31"/>
      <c r="L4" s="32">
        <v>3</v>
      </c>
      <c r="M4" s="32"/>
      <c r="N4" s="32"/>
      <c r="O4" s="32"/>
      <c r="P4" s="32"/>
      <c r="Q4" s="32"/>
      <c r="R4" s="32"/>
      <c r="S4" s="32"/>
      <c r="T4" s="32"/>
      <c r="U4" s="32"/>
    </row>
    <row r="5" spans="2:21" s="64" customFormat="1" ht="33" customHeight="1" thickBot="1" x14ac:dyDescent="0.5">
      <c r="B5" s="65" t="s">
        <v>5</v>
      </c>
      <c r="C5" s="191">
        <f>NOTICE!D12</f>
        <v>0</v>
      </c>
      <c r="D5" s="192"/>
      <c r="E5" s="193"/>
      <c r="F5" s="66"/>
      <c r="G5" s="194" t="s">
        <v>29</v>
      </c>
      <c r="H5" s="195"/>
      <c r="I5" s="182"/>
      <c r="J5" s="183"/>
      <c r="K5" s="184"/>
      <c r="L5" s="32">
        <v>4</v>
      </c>
      <c r="M5" s="108"/>
    </row>
    <row r="6" spans="2:21" s="26" customFormat="1" ht="34.200000000000003" customHeight="1" thickBot="1" x14ac:dyDescent="0.35">
      <c r="B6" s="67" t="s">
        <v>6</v>
      </c>
      <c r="C6" s="191">
        <f>NOTICE!D13</f>
        <v>0</v>
      </c>
      <c r="D6" s="192"/>
      <c r="E6" s="193"/>
      <c r="F6" s="66"/>
      <c r="G6" s="194" t="s">
        <v>30</v>
      </c>
      <c r="H6" s="195"/>
      <c r="I6" s="185"/>
      <c r="J6" s="186"/>
      <c r="K6" s="104"/>
      <c r="L6" s="35">
        <v>2</v>
      </c>
      <c r="M6" s="32"/>
      <c r="N6" s="32"/>
      <c r="O6" s="32"/>
      <c r="P6" s="32"/>
      <c r="Q6" s="32"/>
      <c r="R6" s="32"/>
      <c r="S6" s="32"/>
      <c r="T6" s="32"/>
      <c r="U6" s="32"/>
    </row>
    <row r="7" spans="2:21" s="26" customFormat="1" ht="16.2" thickBot="1" x14ac:dyDescent="0.35">
      <c r="B7" s="37"/>
      <c r="C7" s="36"/>
      <c r="D7" s="36"/>
      <c r="E7" s="36"/>
      <c r="F7" s="36"/>
      <c r="G7" s="38"/>
      <c r="H7" s="39"/>
      <c r="I7" s="40"/>
      <c r="J7" s="36"/>
      <c r="K7" s="41"/>
      <c r="L7" s="35">
        <v>3</v>
      </c>
      <c r="M7" s="32"/>
      <c r="N7" s="32"/>
      <c r="O7" s="32"/>
      <c r="P7" s="32"/>
      <c r="Q7" s="32"/>
      <c r="R7" s="32"/>
      <c r="S7" s="32"/>
      <c r="T7" s="32"/>
      <c r="U7" s="32"/>
    </row>
    <row r="8" spans="2:21" ht="19.2" customHeight="1" x14ac:dyDescent="0.3">
      <c r="B8" s="42" t="s">
        <v>31</v>
      </c>
      <c r="C8" s="43" t="s">
        <v>32</v>
      </c>
      <c r="D8" s="43" t="s">
        <v>33</v>
      </c>
      <c r="E8" s="43" t="s">
        <v>34</v>
      </c>
      <c r="F8" s="43" t="s">
        <v>35</v>
      </c>
      <c r="G8" s="43" t="s">
        <v>66</v>
      </c>
      <c r="H8" s="51" t="s">
        <v>67</v>
      </c>
      <c r="I8" s="43" t="s">
        <v>68</v>
      </c>
      <c r="J8" s="43" t="s">
        <v>69</v>
      </c>
      <c r="K8" s="43" t="s">
        <v>70</v>
      </c>
      <c r="L8" s="35">
        <v>4</v>
      </c>
      <c r="M8" s="68"/>
      <c r="N8" s="68"/>
      <c r="O8" s="68"/>
      <c r="P8" s="32"/>
      <c r="Q8" s="32"/>
      <c r="R8" s="32"/>
      <c r="S8" s="32"/>
      <c r="T8" s="32"/>
      <c r="U8" s="32"/>
    </row>
    <row r="9" spans="2:21" ht="42" customHeight="1" x14ac:dyDescent="0.3">
      <c r="B9" s="44" t="s">
        <v>116</v>
      </c>
      <c r="C9" s="45" t="s">
        <v>36</v>
      </c>
      <c r="D9" s="45" t="s">
        <v>37</v>
      </c>
      <c r="E9" s="45" t="s">
        <v>38</v>
      </c>
      <c r="F9" s="45" t="s">
        <v>39</v>
      </c>
      <c r="G9" s="50"/>
      <c r="H9" s="69" t="str">
        <f>IF(ISBLANK(G9),"",IF(G9=1,2,IF(G9=2,1,IF(G9=3,1,0))))</f>
        <v/>
      </c>
      <c r="I9" s="52">
        <v>2</v>
      </c>
      <c r="J9" s="103"/>
      <c r="K9" s="59" t="str">
        <f>IF(G9="","",IF(G9=1,"","L’orientation des bâtiments est primordiale. Si celle-ci n’a pas été ou ne peut être optimisée lors de la construction, des éléments de ventilation devront être ajoutés pour faciliter la circulation de l’air."))</f>
        <v/>
      </c>
      <c r="M9" s="68"/>
      <c r="N9" s="68"/>
      <c r="O9" s="68"/>
      <c r="P9" s="32"/>
      <c r="Q9" s="32"/>
      <c r="R9" s="32"/>
      <c r="S9" s="32"/>
      <c r="T9" s="32"/>
      <c r="U9" s="32"/>
    </row>
    <row r="10" spans="2:21" s="36" customFormat="1" ht="42" customHeight="1" x14ac:dyDescent="0.3">
      <c r="B10" s="46" t="s">
        <v>40</v>
      </c>
      <c r="C10" s="45" t="s">
        <v>41</v>
      </c>
      <c r="D10" s="45" t="s">
        <v>42</v>
      </c>
      <c r="E10" s="47"/>
      <c r="F10" s="47"/>
      <c r="G10" s="50"/>
      <c r="H10" s="69" t="str">
        <f>IF(ISBLANK(G10),"",IF(G10=1,1,0))</f>
        <v/>
      </c>
      <c r="I10" s="52">
        <v>1</v>
      </c>
      <c r="J10" s="103"/>
      <c r="K10" s="59" t="str">
        <f>IF(G10="","",IF(G10=1,"","L’aménagement des abords, notamment par l’implantation d’un couvert végétal, permet de conserver la fraîcheur et de limiter l’accumulation de chaleur."))</f>
        <v/>
      </c>
      <c r="L10" s="32"/>
      <c r="M10" s="109"/>
    </row>
    <row r="11" spans="2:21" ht="42" customHeight="1" x14ac:dyDescent="0.3">
      <c r="B11" s="46" t="s">
        <v>43</v>
      </c>
      <c r="C11" s="45" t="s">
        <v>44</v>
      </c>
      <c r="D11" s="45" t="s">
        <v>45</v>
      </c>
      <c r="E11" s="47"/>
      <c r="F11" s="47"/>
      <c r="G11" s="50"/>
      <c r="H11" s="69" t="str">
        <f>IF(ISBLANK(G11),"",IF(G11=1,1,0))</f>
        <v/>
      </c>
      <c r="I11" s="52">
        <v>1</v>
      </c>
      <c r="J11" s="103"/>
      <c r="K11" s="59" t="str">
        <f>IF(G11="","",IF(G11=1,"","Les obstacles situés à moins de 20 m des entrées et sorties d’air constituent un frein à l’optimisation de la circulation et du renouvellement de l’air. Il est donc fortement conseillé de les retirer."))</f>
        <v/>
      </c>
    </row>
    <row r="12" spans="2:21" ht="42" customHeight="1" x14ac:dyDescent="0.3">
      <c r="B12" s="48" t="s">
        <v>118</v>
      </c>
      <c r="C12" s="45" t="s">
        <v>46</v>
      </c>
      <c r="D12" s="45" t="s">
        <v>47</v>
      </c>
      <c r="E12" s="47"/>
      <c r="F12" s="47"/>
      <c r="G12" s="50"/>
      <c r="H12" s="69" t="str">
        <f>IF(ISBLANK(G12),"",IF(G12=1,1,0))</f>
        <v/>
      </c>
      <c r="I12" s="52">
        <v>1</v>
      </c>
      <c r="J12" s="103"/>
      <c r="K12" s="59" t="str">
        <f>IF(ISBLANK(G12),"",(IF(G12=2,L12,"")))</f>
        <v/>
      </c>
      <c r="L12" s="32" t="s">
        <v>71</v>
      </c>
    </row>
    <row r="13" spans="2:21" ht="42" customHeight="1" x14ac:dyDescent="0.3">
      <c r="B13" s="46" t="s">
        <v>48</v>
      </c>
      <c r="C13" s="45" t="s">
        <v>49</v>
      </c>
      <c r="D13" s="45" t="s">
        <v>50</v>
      </c>
      <c r="E13" s="47"/>
      <c r="F13" s="47"/>
      <c r="G13" s="50"/>
      <c r="H13" s="69" t="str">
        <f>IF(ISBLANK(G13),"",IF(G13=1,1,0))</f>
        <v/>
      </c>
      <c r="I13" s="52">
        <v>1</v>
      </c>
      <c r="J13" s="103"/>
      <c r="K13" s="59"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2:21" ht="42" customHeight="1" x14ac:dyDescent="0.3">
      <c r="B14" s="46" t="s">
        <v>51</v>
      </c>
      <c r="C14" s="45" t="s">
        <v>52</v>
      </c>
      <c r="D14" s="45" t="s">
        <v>53</v>
      </c>
      <c r="E14" s="45" t="s">
        <v>54</v>
      </c>
      <c r="F14" s="45" t="s">
        <v>55</v>
      </c>
      <c r="G14" s="50"/>
      <c r="H14" s="69" t="str">
        <f>IF(ISBLANK(G14),"",IF(G14=1,2,IF(G14=2,1,IF(G14=3,0.5,0))))</f>
        <v/>
      </c>
      <c r="I14" s="52">
        <v>2</v>
      </c>
      <c r="J14" s="103"/>
      <c r="K14" s="59" t="str">
        <f>IF(G14="","",IF(G14=1,"","Lors des rénovations ou des constructions, l’isolation doit être optimale, notamment grâce à la mise en place de panneaux sandwich avec mousse de polyuréthane, qui offrent le coefficient thermique le plus favorable."))</f>
        <v/>
      </c>
    </row>
    <row r="15" spans="2:21" ht="42" customHeight="1" x14ac:dyDescent="0.3">
      <c r="B15" s="46" t="s">
        <v>56</v>
      </c>
      <c r="C15" s="45" t="s">
        <v>57</v>
      </c>
      <c r="D15" s="45" t="s">
        <v>58</v>
      </c>
      <c r="E15" s="49" t="s">
        <v>59</v>
      </c>
      <c r="F15" s="45" t="s">
        <v>60</v>
      </c>
      <c r="G15" s="50"/>
      <c r="H15" s="69" t="str">
        <f>IF(ISBLANK(G15),"",IF(G15=1,2,IF(G15=2,1,IF(G15=3,0.5,0))))</f>
        <v/>
      </c>
      <c r="I15" s="52">
        <v>2</v>
      </c>
      <c r="J15" s="103"/>
      <c r="K15" s="59" t="str">
        <f>IF(G15="","",IF(G15=1,"","Lors des rénovations ou des constructions, l’isolation doit être optimale, notamment grâce à la mise en place de panneaux sandwich avec mousse de polyuréthane, qui offrent le coefficient thermique le plus favorable."))</f>
        <v/>
      </c>
    </row>
    <row r="16" spans="2:21" ht="42" customHeight="1" x14ac:dyDescent="0.3">
      <c r="B16" s="46" t="s">
        <v>61</v>
      </c>
      <c r="C16" s="45" t="s">
        <v>62</v>
      </c>
      <c r="D16" s="45" t="s">
        <v>63</v>
      </c>
      <c r="E16" s="49" t="s">
        <v>64</v>
      </c>
      <c r="F16" s="45" t="s">
        <v>65</v>
      </c>
      <c r="G16" s="50"/>
      <c r="H16" s="69" t="str">
        <f>IF(ISBLANK(G16),"",IF(G16=1,4,IF(G16=2,3,IF(G16=3,1,0))))</f>
        <v/>
      </c>
      <c r="I16" s="52">
        <v>4</v>
      </c>
      <c r="J16" s="103"/>
      <c r="K16" s="59" t="str">
        <f>IF(G16="","",IF(G16=1,"",L16))</f>
        <v/>
      </c>
      <c r="L16" s="32" t="s">
        <v>72</v>
      </c>
    </row>
    <row r="17" spans="2:13" s="164" customFormat="1" ht="42" customHeight="1" thickBot="1" x14ac:dyDescent="0.35">
      <c r="B17" s="165" t="s">
        <v>117</v>
      </c>
      <c r="C17" s="166"/>
      <c r="D17" s="166"/>
      <c r="E17" s="167"/>
      <c r="F17" s="166"/>
      <c r="G17" s="168"/>
      <c r="H17" s="52"/>
      <c r="I17" s="52"/>
      <c r="J17" s="171"/>
      <c r="K17" s="59"/>
      <c r="L17" s="170"/>
      <c r="M17" s="170"/>
    </row>
    <row r="18" spans="2:13" ht="14.4" thickBot="1" x14ac:dyDescent="0.35">
      <c r="B18" s="56"/>
      <c r="C18" s="56"/>
      <c r="D18" s="56"/>
      <c r="E18" s="56"/>
      <c r="F18" s="56"/>
      <c r="G18" s="54" t="s">
        <v>67</v>
      </c>
      <c r="H18" s="78">
        <f>SUM(H9:H16)</f>
        <v>0</v>
      </c>
      <c r="I18" s="54">
        <f>SUM(I9:I16)</f>
        <v>14</v>
      </c>
      <c r="J18" s="58"/>
      <c r="K18" s="57"/>
    </row>
    <row r="19" spans="2:13" ht="14.4" thickBot="1" x14ac:dyDescent="0.35">
      <c r="H19" s="70"/>
      <c r="I19" s="55"/>
    </row>
    <row r="20" spans="2:13" x14ac:dyDescent="0.3">
      <c r="B20" s="42" t="s">
        <v>73</v>
      </c>
      <c r="C20" s="43" t="s">
        <v>32</v>
      </c>
      <c r="D20" s="43" t="s">
        <v>33</v>
      </c>
      <c r="E20" s="43" t="s">
        <v>34</v>
      </c>
      <c r="F20" s="43" t="s">
        <v>35</v>
      </c>
      <c r="G20" s="43" t="s">
        <v>66</v>
      </c>
      <c r="H20" s="51" t="s">
        <v>67</v>
      </c>
      <c r="I20" s="43" t="s">
        <v>68</v>
      </c>
      <c r="J20" s="43"/>
      <c r="K20" s="43"/>
    </row>
    <row r="21" spans="2:13" ht="42" customHeight="1" x14ac:dyDescent="0.3">
      <c r="B21" s="46" t="s">
        <v>74</v>
      </c>
      <c r="C21" s="45" t="s">
        <v>75</v>
      </c>
      <c r="D21" s="45" t="s">
        <v>76</v>
      </c>
      <c r="E21" s="45" t="s">
        <v>77</v>
      </c>
      <c r="F21" s="45" t="s">
        <v>78</v>
      </c>
      <c r="G21" s="50"/>
      <c r="H21" s="71" t="str">
        <f>IF(ISBLANK(G21),"",IF(G21=1,5,IF(OR(G21=2,G21=3),4,0)))</f>
        <v/>
      </c>
      <c r="I21" s="53">
        <v>5</v>
      </c>
      <c r="J21" s="103"/>
      <c r="K21" s="59" t="str">
        <f>IF(OR(G21=3,G21=4),L21,"")</f>
        <v/>
      </c>
      <c r="L21" s="32" t="s">
        <v>83</v>
      </c>
    </row>
    <row r="22" spans="2:13" ht="42" customHeight="1" x14ac:dyDescent="0.3">
      <c r="B22" s="46" t="s">
        <v>120</v>
      </c>
      <c r="C22" s="45" t="s">
        <v>45</v>
      </c>
      <c r="D22" s="45" t="s">
        <v>44</v>
      </c>
      <c r="E22" s="45"/>
      <c r="F22" s="45"/>
      <c r="G22" s="50"/>
      <c r="H22" s="71" t="str">
        <f>IF(ISBLANK(G22),"",IF(G22=1,2,0))</f>
        <v/>
      </c>
      <c r="I22" s="53">
        <v>2</v>
      </c>
      <c r="J22" s="103"/>
      <c r="K22" s="79" t="str">
        <f>IF(G22=2,L22,"")</f>
        <v/>
      </c>
      <c r="L22" s="32" t="s">
        <v>82</v>
      </c>
    </row>
    <row r="23" spans="2:13" ht="42" customHeight="1" thickBot="1" x14ac:dyDescent="0.35">
      <c r="B23" s="72" t="s">
        <v>122</v>
      </c>
      <c r="C23" s="73" t="s">
        <v>79</v>
      </c>
      <c r="D23" s="74" t="s">
        <v>80</v>
      </c>
      <c r="E23" s="73" t="s">
        <v>81</v>
      </c>
      <c r="F23" s="75"/>
      <c r="G23" s="50"/>
      <c r="H23" s="76" t="str">
        <f>IF(ISBLANK(G23),"",IF(G23=1,3,IF(G23=2,2,0)))</f>
        <v/>
      </c>
      <c r="I23" s="53">
        <v>3</v>
      </c>
      <c r="J23" s="103"/>
      <c r="K23" s="77" t="str">
        <f>IF(G23=3,"Il est rappelé que pour être éligible au PME, l'utilisation d'une gaine souple est interdite.","")</f>
        <v/>
      </c>
    </row>
    <row r="24" spans="2:13" ht="14.4" thickBot="1" x14ac:dyDescent="0.35">
      <c r="B24" s="56"/>
      <c r="C24" s="56"/>
      <c r="D24" s="56"/>
      <c r="E24" s="56"/>
      <c r="F24" s="56"/>
      <c r="G24" s="54" t="s">
        <v>67</v>
      </c>
      <c r="H24" s="78">
        <f>SUM(H21:H23)</f>
        <v>0</v>
      </c>
      <c r="I24" s="54">
        <f>SUM(I21:I23)</f>
        <v>10</v>
      </c>
      <c r="J24" s="56"/>
      <c r="K24" s="56"/>
    </row>
    <row r="25" spans="2:13" ht="14.4" thickBot="1" x14ac:dyDescent="0.35"/>
    <row r="26" spans="2:13" x14ac:dyDescent="0.3">
      <c r="B26" s="43" t="s">
        <v>84</v>
      </c>
      <c r="C26" s="43" t="s">
        <v>32</v>
      </c>
      <c r="D26" s="43" t="s">
        <v>33</v>
      </c>
      <c r="E26" s="43"/>
      <c r="F26" s="43"/>
      <c r="G26" s="43" t="s">
        <v>66</v>
      </c>
      <c r="H26" s="43" t="s">
        <v>67</v>
      </c>
      <c r="I26" s="43" t="s">
        <v>68</v>
      </c>
      <c r="J26" s="43"/>
      <c r="K26" s="43"/>
    </row>
    <row r="27" spans="2:13" ht="42" customHeight="1" x14ac:dyDescent="0.3">
      <c r="B27" s="48" t="s">
        <v>121</v>
      </c>
      <c r="C27" s="45" t="s">
        <v>46</v>
      </c>
      <c r="D27" s="45" t="s">
        <v>47</v>
      </c>
      <c r="E27" s="45"/>
      <c r="F27" s="45"/>
      <c r="G27" s="50"/>
      <c r="H27" s="71" t="str">
        <f>IF(ISBLANK(G27),"",IF(G27=1,2,0))</f>
        <v/>
      </c>
      <c r="I27" s="53">
        <v>2</v>
      </c>
      <c r="J27" s="103"/>
      <c r="K27" s="80" t="str">
        <f>IF(G27="","",IF(G27=1,"","Les installations de gestion de l’ambiance doivent être entretenues annuellement afin de garantir un fonctionnement optimal."))</f>
        <v/>
      </c>
      <c r="L27" s="81"/>
    </row>
    <row r="28" spans="2:13" ht="42" customHeight="1" x14ac:dyDescent="0.3">
      <c r="B28" s="48" t="s">
        <v>85</v>
      </c>
      <c r="C28" s="45" t="s">
        <v>46</v>
      </c>
      <c r="D28" s="45" t="s">
        <v>47</v>
      </c>
      <c r="E28" s="45"/>
      <c r="F28" s="45"/>
      <c r="G28" s="50"/>
      <c r="H28" s="71" t="str">
        <f t="shared" ref="H28" si="0">IF(ISBLANK(G28),"",IF(G28=1,2,0))</f>
        <v/>
      </c>
      <c r="I28" s="53">
        <v>2</v>
      </c>
      <c r="J28" s="103"/>
      <c r="K28" s="80" t="str">
        <f>IF(G28="","",IF(G28=1,"","Toutes les installations doivent être nettoyées et vérifiées en fin de bande (turbines, courroies, groupe électrogène…), afin de permettre leur réparation/changement avant l’entrée de nouveaux animaux. "))</f>
        <v/>
      </c>
      <c r="L28" s="81"/>
    </row>
    <row r="29" spans="2:13" ht="42" customHeight="1" x14ac:dyDescent="0.3">
      <c r="B29" s="46" t="s">
        <v>86</v>
      </c>
      <c r="C29" s="45" t="s">
        <v>46</v>
      </c>
      <c r="D29" s="45" t="s">
        <v>47</v>
      </c>
      <c r="E29" s="45"/>
      <c r="F29" s="45"/>
      <c r="G29" s="101"/>
      <c r="H29" s="71" t="str">
        <f>IF(ISBLANK(G29),"",IF(G29=1,2,0))</f>
        <v/>
      </c>
      <c r="I29" s="53">
        <v>2</v>
      </c>
      <c r="J29" s="103"/>
      <c r="K29" s="80" t="str">
        <f>IF(G29="","",IF(G29=1,"","L’installation électrique doit être conforme à la norme NF C 15-100, relative aux locaux humides présentant des risques d’incendie. Chaque groupe de ventilation doit être protégé par au moins un disjoncteur différentiel"))</f>
        <v/>
      </c>
      <c r="L29" s="81"/>
    </row>
    <row r="30" spans="2:13" ht="42" customHeight="1" thickBot="1" x14ac:dyDescent="0.35">
      <c r="B30" s="46" t="s">
        <v>87</v>
      </c>
      <c r="C30" s="45" t="s">
        <v>45</v>
      </c>
      <c r="D30" s="45" t="s">
        <v>47</v>
      </c>
      <c r="E30" s="45"/>
      <c r="F30" s="45"/>
      <c r="G30" s="90"/>
      <c r="H30" s="71" t="str">
        <f>IF(ISBLANK(G30),"",IF(G30=1,2,0))</f>
        <v/>
      </c>
      <c r="I30" s="53">
        <v>1</v>
      </c>
      <c r="J30" s="103"/>
      <c r="K30" s="80" t="str">
        <f>IF(G30="","",IF(G30=1,"","Afin de garantir un dépannage immédiat, il est indispensable de disposer d’un stock de pièces détachées."))</f>
        <v/>
      </c>
      <c r="L30" s="81"/>
    </row>
    <row r="31" spans="2:13" ht="14.4" thickBot="1" x14ac:dyDescent="0.35">
      <c r="B31" s="56"/>
      <c r="C31" s="56"/>
      <c r="D31" s="56"/>
      <c r="E31" s="56"/>
      <c r="F31" s="56"/>
      <c r="G31" s="54" t="s">
        <v>67</v>
      </c>
      <c r="H31" s="78">
        <f>IF(COUNTA(G27:G30)=0,0,SUM(H27:H30)+IF(AND(ISBLANK(G30),COUNTBLANK(G27:G30)=1), 1, 0))</f>
        <v>0</v>
      </c>
      <c r="I31" s="54">
        <v>7</v>
      </c>
      <c r="J31" s="56"/>
      <c r="K31" s="56"/>
    </row>
    <row r="32" spans="2:13" s="82" customFormat="1" ht="14.4" thickBot="1" x14ac:dyDescent="0.25">
      <c r="G32" s="40"/>
      <c r="H32" s="39"/>
      <c r="I32" s="40"/>
      <c r="J32" s="83"/>
      <c r="K32" s="84"/>
      <c r="L32" s="85"/>
      <c r="M32" s="85"/>
    </row>
    <row r="33" spans="1:13" s="86" customFormat="1" x14ac:dyDescent="0.2">
      <c r="B33" s="42" t="s">
        <v>88</v>
      </c>
      <c r="C33" s="43"/>
      <c r="D33" s="43"/>
      <c r="E33" s="43"/>
      <c r="F33" s="43"/>
      <c r="G33" s="43" t="s">
        <v>66</v>
      </c>
      <c r="H33" s="51" t="s">
        <v>67</v>
      </c>
      <c r="I33" s="43" t="s">
        <v>68</v>
      </c>
      <c r="J33" s="43"/>
      <c r="K33" s="43"/>
      <c r="L33" s="81"/>
      <c r="M33" s="81"/>
    </row>
    <row r="34" spans="1:13" s="88" customFormat="1" ht="42" customHeight="1" x14ac:dyDescent="0.3">
      <c r="A34" s="86"/>
      <c r="B34" s="87" t="s">
        <v>89</v>
      </c>
      <c r="C34" s="45" t="s">
        <v>41</v>
      </c>
      <c r="D34" s="45" t="s">
        <v>42</v>
      </c>
      <c r="E34" s="47"/>
      <c r="F34" s="47"/>
      <c r="G34" s="50"/>
      <c r="H34" s="71" t="str">
        <f>IF(ISBLANK(G34),"",IF(G34=1,2,0))</f>
        <v/>
      </c>
      <c r="I34" s="53">
        <v>2</v>
      </c>
      <c r="J34" s="103"/>
      <c r="K34" s="59" t="str">
        <f>IF(G34="","",IF(H34=1,"","La surveillance des consommations d'eau en quantité et en qualité est obligatoire afin d'assurer le BEA des animaux "))</f>
        <v/>
      </c>
      <c r="L34" s="81"/>
      <c r="M34" s="81"/>
    </row>
    <row r="35" spans="1:13" s="88" customFormat="1" ht="42" customHeight="1" x14ac:dyDescent="0.3">
      <c r="A35" s="86"/>
      <c r="B35" s="87" t="s">
        <v>90</v>
      </c>
      <c r="C35" s="45" t="s">
        <v>46</v>
      </c>
      <c r="D35" s="45" t="s">
        <v>47</v>
      </c>
      <c r="E35" s="47"/>
      <c r="F35" s="47"/>
      <c r="G35" s="50"/>
      <c r="H35" s="71" t="str">
        <f t="shared" ref="H35:H36" si="1">IF(ISBLANK(G35),"",IF(G35=1,2,0))</f>
        <v/>
      </c>
      <c r="I35" s="53">
        <v>2</v>
      </c>
      <c r="J35" s="103"/>
      <c r="K35" s="59" t="str">
        <f>IF(G35="","",IF(H35=1,"","L'utilisation de réhydratant compense les effets des coups de chaleur et limite la déshydratation lors de stress thermique"))</f>
        <v/>
      </c>
      <c r="L35" s="81"/>
      <c r="M35" s="81"/>
    </row>
    <row r="36" spans="1:13" s="88" customFormat="1" ht="42" customHeight="1" x14ac:dyDescent="0.3">
      <c r="A36" s="86"/>
      <c r="B36" s="87" t="s">
        <v>91</v>
      </c>
      <c r="C36" s="45" t="s">
        <v>45</v>
      </c>
      <c r="D36" s="45" t="s">
        <v>47</v>
      </c>
      <c r="E36" s="47"/>
      <c r="F36" s="47"/>
      <c r="G36" s="50"/>
      <c r="H36" s="71" t="str">
        <f t="shared" si="1"/>
        <v/>
      </c>
      <c r="I36" s="53">
        <v>2</v>
      </c>
      <c r="J36" s="103"/>
      <c r="K36" s="59" t="str">
        <f>IF(G36="","",IF(G36=1,"","La surveillance des consommations d'eau en quantité et en qualité est obligatoire afin d'assurer le BEA des animaux (purge des pipettes …) "))</f>
        <v/>
      </c>
      <c r="L36" s="81"/>
      <c r="M36" s="81"/>
    </row>
    <row r="37" spans="1:13" s="88" customFormat="1" ht="42" customHeight="1" thickBot="1" x14ac:dyDescent="0.35">
      <c r="A37" s="86"/>
      <c r="B37" s="89" t="s">
        <v>123</v>
      </c>
      <c r="C37" s="45" t="s">
        <v>46</v>
      </c>
      <c r="D37" s="45" t="s">
        <v>47</v>
      </c>
      <c r="E37" s="47"/>
      <c r="F37" s="47"/>
      <c r="G37" s="50"/>
      <c r="H37" s="91" t="str">
        <f>IF(ISBLANK(G37),"",IF(G37=1,1,0))</f>
        <v/>
      </c>
      <c r="I37" s="53">
        <v>1</v>
      </c>
      <c r="J37" s="103"/>
      <c r="K37" s="59" t="str">
        <f>IF(G37="","",IF(G37=1,"","Avec les fenêtres de lumière naturelle, il est impératif de mettre en place de volets pour éviter le rayonnement direct et le rechauffement des bâtiment."))</f>
        <v/>
      </c>
      <c r="L37" s="81"/>
      <c r="M37" s="81"/>
    </row>
    <row r="38" spans="1:13" s="86" customFormat="1" ht="14.4" thickBot="1" x14ac:dyDescent="0.25">
      <c r="B38" s="56"/>
      <c r="C38" s="54"/>
      <c r="D38" s="54"/>
      <c r="E38" s="54"/>
      <c r="F38" s="54"/>
      <c r="G38" s="54" t="s">
        <v>67</v>
      </c>
      <c r="H38" s="92">
        <f>SUM(H34:H37)</f>
        <v>0</v>
      </c>
      <c r="I38" s="54">
        <v>7</v>
      </c>
      <c r="J38" s="54"/>
      <c r="K38" s="54"/>
      <c r="L38" s="81"/>
      <c r="M38" s="81"/>
    </row>
    <row r="39" spans="1:13" ht="14.4" thickBot="1" x14ac:dyDescent="0.35">
      <c r="B39" s="26"/>
      <c r="C39" s="26"/>
      <c r="D39" s="26"/>
      <c r="E39" s="32"/>
      <c r="F39" s="187" t="s">
        <v>92</v>
      </c>
      <c r="G39" s="188"/>
      <c r="H39" s="93">
        <f>H18+H24+H31+H38</f>
        <v>0</v>
      </c>
      <c r="I39" s="54">
        <f>I18+I24+I31+I38</f>
        <v>38</v>
      </c>
      <c r="J39" s="94"/>
      <c r="K39" s="95"/>
    </row>
    <row r="40" spans="1:13" x14ac:dyDescent="0.3">
      <c r="B40" s="32"/>
      <c r="C40" s="32"/>
      <c r="D40" s="32"/>
      <c r="E40" s="32"/>
      <c r="F40" s="32"/>
      <c r="G40" s="32"/>
      <c r="H40" s="32"/>
      <c r="I40" s="32"/>
      <c r="J40" s="32"/>
      <c r="K40" s="32"/>
    </row>
    <row r="41" spans="1:13" ht="18" x14ac:dyDescent="0.35">
      <c r="B41" s="96"/>
      <c r="C41" s="189" t="s">
        <v>93</v>
      </c>
      <c r="D41" s="190"/>
      <c r="E41" s="32"/>
      <c r="F41" s="32"/>
      <c r="G41" s="32"/>
      <c r="H41" s="105" t="s">
        <v>93</v>
      </c>
      <c r="I41" s="105" t="s">
        <v>94</v>
      </c>
      <c r="J41" s="105" t="s">
        <v>95</v>
      </c>
      <c r="K41" s="105" t="s">
        <v>96</v>
      </c>
    </row>
    <row r="42" spans="1:13" ht="18" x14ac:dyDescent="0.35">
      <c r="B42" s="96" t="s">
        <v>97</v>
      </c>
      <c r="C42" s="97" t="str">
        <f>$H42</f>
        <v/>
      </c>
      <c r="D42" s="98" t="s">
        <v>101</v>
      </c>
      <c r="E42" s="32" t="str">
        <f>IF(C42&gt;7,"CORRECT",IF(AND(C42&gt;4,C42&lt;=7),"MOYEN",IF(AND(C42&gt;=0,C42&lt;=4),"INSUFFISANT")))</f>
        <v>CORRECT</v>
      </c>
      <c r="F42" s="32"/>
      <c r="G42" s="102" t="s">
        <v>97</v>
      </c>
      <c r="H42" s="106" t="str">
        <f>IF(ISBLANK(G16),"",H18*$I$42/$I$18)</f>
        <v/>
      </c>
      <c r="I42" s="32">
        <v>10</v>
      </c>
      <c r="J42" s="32">
        <v>7</v>
      </c>
      <c r="K42" s="32">
        <v>4</v>
      </c>
    </row>
    <row r="43" spans="1:13" ht="18" x14ac:dyDescent="0.35">
      <c r="B43" s="96" t="s">
        <v>98</v>
      </c>
      <c r="C43" s="97" t="str">
        <f t="shared" ref="C43:C45" si="2">$H43</f>
        <v/>
      </c>
      <c r="D43" s="98" t="s">
        <v>101</v>
      </c>
      <c r="E43" s="32" t="str">
        <f>IF(C43="INELIGIBLE","INELIGIBLE",IF(C43&gt;7,"CORRECT",IF(AND(C43&gt;4,C43&lt;=7),"MOYEN",IF(AND(C43&gt;=0,C43&lt;=4),"INSUFFISANT"))))</f>
        <v>CORRECT</v>
      </c>
      <c r="F43" s="32"/>
      <c r="G43" s="102" t="s">
        <v>98</v>
      </c>
      <c r="H43" s="107" t="str">
        <f>IF(ISBLANK(G23),"",IF(G23=3,"INELIGIBLE",H24*$I$42/$I$24))</f>
        <v/>
      </c>
      <c r="I43" s="32">
        <v>10</v>
      </c>
      <c r="J43" s="32">
        <v>7</v>
      </c>
      <c r="K43" s="32">
        <v>4</v>
      </c>
    </row>
    <row r="44" spans="1:13" ht="18" x14ac:dyDescent="0.35">
      <c r="B44" s="96" t="s">
        <v>99</v>
      </c>
      <c r="C44" s="97" t="str">
        <f t="shared" si="2"/>
        <v/>
      </c>
      <c r="D44" s="99" t="s">
        <v>101</v>
      </c>
      <c r="E44" s="32" t="str">
        <f t="shared" ref="E44:E45" si="3">IF(C44&gt;7,"CORRECT",IF(AND(C44&gt;4,C44&lt;=7),"MOYEN",IF(AND(C44&gt;=0,C44&lt;=4),"INSUFFISANT")))</f>
        <v>CORRECT</v>
      </c>
      <c r="F44" s="32"/>
      <c r="G44" s="102" t="s">
        <v>99</v>
      </c>
      <c r="H44" s="106" t="str">
        <f>IF(ISBLANK(G29),"",H31*$I$42/$I$31)</f>
        <v/>
      </c>
      <c r="I44" s="32">
        <v>10</v>
      </c>
      <c r="J44" s="32">
        <v>7</v>
      </c>
      <c r="K44" s="32">
        <v>4</v>
      </c>
    </row>
    <row r="45" spans="1:13" ht="18" x14ac:dyDescent="0.35">
      <c r="B45" s="96" t="s">
        <v>100</v>
      </c>
      <c r="C45" s="97" t="str">
        <f t="shared" si="2"/>
        <v/>
      </c>
      <c r="D45" s="100" t="s">
        <v>101</v>
      </c>
      <c r="E45" s="102" t="str">
        <f t="shared" si="3"/>
        <v>CORRECT</v>
      </c>
      <c r="F45" s="32"/>
      <c r="G45" s="102" t="s">
        <v>100</v>
      </c>
      <c r="H45" s="106" t="str">
        <f>IF(ISBLANK(G37),"",H38*$I$42/$I$38)</f>
        <v/>
      </c>
      <c r="I45" s="32">
        <v>10</v>
      </c>
      <c r="J45" s="32">
        <v>7</v>
      </c>
      <c r="K45" s="32">
        <v>4</v>
      </c>
    </row>
    <row r="46" spans="1:13" x14ac:dyDescent="0.3">
      <c r="A46" s="32"/>
      <c r="B46" s="32"/>
      <c r="C46" s="32"/>
      <c r="D46" s="32"/>
      <c r="E46" s="32"/>
      <c r="F46" s="32"/>
      <c r="G46" s="32"/>
      <c r="H46" s="32"/>
      <c r="I46" s="32"/>
      <c r="J46" s="32"/>
      <c r="K46" s="32"/>
    </row>
    <row r="47" spans="1:13" x14ac:dyDescent="0.3">
      <c r="A47" s="32"/>
      <c r="B47" s="32"/>
      <c r="C47" s="32"/>
      <c r="D47" s="32"/>
      <c r="E47" s="32"/>
      <c r="F47" s="32"/>
      <c r="G47" s="32"/>
      <c r="H47" s="32"/>
      <c r="I47" s="32"/>
      <c r="J47" s="32"/>
      <c r="K47" s="32"/>
    </row>
    <row r="48" spans="1:13" x14ac:dyDescent="0.3">
      <c r="A48" s="32"/>
      <c r="B48" s="32"/>
      <c r="C48" s="32"/>
      <c r="D48" s="32"/>
      <c r="E48" s="32"/>
      <c r="F48" s="32"/>
      <c r="G48" s="32"/>
      <c r="H48" s="32"/>
      <c r="I48" s="32"/>
      <c r="J48" s="32"/>
      <c r="K48" s="32"/>
    </row>
    <row r="49" spans="1:11" x14ac:dyDescent="0.3">
      <c r="A49" s="32"/>
      <c r="B49" s="32"/>
      <c r="C49" s="32"/>
      <c r="D49" s="32"/>
      <c r="E49" s="32"/>
      <c r="F49" s="32"/>
      <c r="G49" s="32"/>
      <c r="H49" s="32"/>
      <c r="I49" s="32"/>
      <c r="J49" s="32"/>
      <c r="K49" s="32"/>
    </row>
    <row r="50" spans="1:11" x14ac:dyDescent="0.3">
      <c r="A50" s="32"/>
      <c r="B50" s="32"/>
      <c r="C50" s="32"/>
      <c r="D50" s="32"/>
      <c r="E50" s="32"/>
      <c r="F50" s="32"/>
      <c r="G50" s="32"/>
      <c r="H50" s="32"/>
      <c r="I50" s="32"/>
      <c r="J50" s="32"/>
      <c r="K50" s="32"/>
    </row>
    <row r="51" spans="1:11" x14ac:dyDescent="0.3">
      <c r="A51" s="32"/>
      <c r="B51" s="32"/>
      <c r="C51" s="32"/>
      <c r="D51" s="32"/>
      <c r="E51" s="32"/>
      <c r="F51" s="32"/>
      <c r="G51" s="32"/>
      <c r="H51" s="32"/>
      <c r="I51" s="32"/>
      <c r="J51" s="32"/>
      <c r="K51" s="32"/>
    </row>
    <row r="52" spans="1:11" x14ac:dyDescent="0.3">
      <c r="A52" s="32"/>
      <c r="B52" s="32"/>
      <c r="C52" s="32"/>
      <c r="D52" s="32"/>
      <c r="E52" s="32"/>
      <c r="F52" s="32"/>
      <c r="G52" s="32"/>
      <c r="H52" s="32"/>
      <c r="I52" s="32"/>
      <c r="J52" s="32"/>
      <c r="K52" s="32"/>
    </row>
    <row r="53" spans="1:11" x14ac:dyDescent="0.3">
      <c r="A53" s="32"/>
      <c r="B53" s="32"/>
      <c r="C53" s="32"/>
      <c r="D53" s="32"/>
      <c r="E53" s="32"/>
      <c r="F53" s="32"/>
      <c r="G53" s="32"/>
      <c r="H53" s="32"/>
      <c r="I53" s="32"/>
      <c r="J53" s="32"/>
      <c r="K53" s="32"/>
    </row>
    <row r="54" spans="1:11" x14ac:dyDescent="0.3">
      <c r="A54" s="32"/>
      <c r="B54" s="32"/>
      <c r="C54" s="32"/>
      <c r="D54" s="32"/>
      <c r="E54" s="32"/>
      <c r="F54" s="32"/>
      <c r="G54" s="32"/>
      <c r="H54" s="32"/>
      <c r="I54" s="32"/>
      <c r="J54" s="32"/>
      <c r="K54" s="32"/>
    </row>
    <row r="55" spans="1:11" x14ac:dyDescent="0.3">
      <c r="A55" s="32"/>
      <c r="B55" s="32"/>
      <c r="C55" s="32"/>
      <c r="D55" s="32"/>
      <c r="E55" s="32"/>
      <c r="F55" s="32"/>
      <c r="G55" s="32"/>
      <c r="H55" s="32"/>
      <c r="I55" s="32"/>
      <c r="J55" s="32"/>
      <c r="K55" s="32"/>
    </row>
    <row r="56" spans="1:11" x14ac:dyDescent="0.3">
      <c r="A56" s="32"/>
      <c r="B56" s="32"/>
      <c r="C56" s="32"/>
      <c r="D56" s="32"/>
      <c r="E56" s="32"/>
      <c r="F56" s="32"/>
      <c r="G56" s="32"/>
      <c r="H56" s="32"/>
      <c r="I56" s="32"/>
      <c r="J56" s="32"/>
      <c r="K56" s="32"/>
    </row>
    <row r="57" spans="1:11" x14ac:dyDescent="0.3">
      <c r="A57" s="32"/>
      <c r="B57" s="32"/>
      <c r="C57" s="32"/>
      <c r="D57" s="32"/>
      <c r="E57" s="32"/>
      <c r="F57" s="32"/>
      <c r="G57" s="32"/>
      <c r="H57" s="32"/>
      <c r="I57" s="32"/>
      <c r="J57" s="32"/>
      <c r="K57" s="32"/>
    </row>
    <row r="58" spans="1:11" x14ac:dyDescent="0.3">
      <c r="A58" s="32"/>
      <c r="B58" s="32"/>
      <c r="C58" s="32"/>
      <c r="D58" s="32"/>
      <c r="E58" s="32"/>
      <c r="F58" s="32"/>
      <c r="G58" s="32"/>
      <c r="H58" s="32"/>
      <c r="I58" s="32"/>
      <c r="J58" s="32"/>
      <c r="K58" s="32"/>
    </row>
    <row r="59" spans="1:11" x14ac:dyDescent="0.3">
      <c r="A59" s="32"/>
      <c r="B59" s="32"/>
      <c r="C59" s="32"/>
      <c r="D59" s="32"/>
      <c r="E59" s="32"/>
      <c r="F59" s="32"/>
      <c r="G59" s="32"/>
      <c r="H59" s="32"/>
      <c r="I59" s="32"/>
      <c r="J59" s="32"/>
      <c r="K59" s="32"/>
    </row>
    <row r="60" spans="1:11" x14ac:dyDescent="0.3">
      <c r="A60" s="32"/>
      <c r="B60" s="32"/>
      <c r="C60" s="32"/>
      <c r="D60" s="32"/>
      <c r="E60" s="32"/>
      <c r="F60" s="32"/>
      <c r="G60" s="32"/>
      <c r="H60" s="32"/>
      <c r="I60" s="32"/>
      <c r="J60" s="32"/>
      <c r="K60" s="32"/>
    </row>
    <row r="61" spans="1:11" x14ac:dyDescent="0.3">
      <c r="A61" s="32"/>
      <c r="B61" s="32"/>
      <c r="C61" s="32"/>
      <c r="D61" s="32"/>
      <c r="E61" s="32"/>
      <c r="F61" s="32"/>
      <c r="G61" s="32"/>
      <c r="H61" s="32"/>
      <c r="I61" s="32"/>
      <c r="J61" s="32"/>
      <c r="K61" s="32"/>
    </row>
    <row r="62" spans="1:11" x14ac:dyDescent="0.3">
      <c r="A62" s="32"/>
      <c r="B62" s="32"/>
      <c r="C62" s="32"/>
      <c r="D62" s="32"/>
      <c r="E62" s="32"/>
      <c r="F62" s="32"/>
      <c r="G62" s="32"/>
      <c r="H62" s="32"/>
      <c r="I62" s="32"/>
      <c r="J62" s="32"/>
      <c r="K62" s="32"/>
    </row>
    <row r="63" spans="1:11" x14ac:dyDescent="0.3">
      <c r="A63" s="32"/>
      <c r="B63" s="32"/>
      <c r="C63" s="32"/>
      <c r="D63" s="32"/>
      <c r="E63" s="32"/>
      <c r="F63" s="32"/>
      <c r="G63" s="32"/>
      <c r="H63" s="32"/>
      <c r="I63" s="32"/>
      <c r="J63" s="32"/>
      <c r="K63" s="32"/>
    </row>
    <row r="64" spans="1:11" x14ac:dyDescent="0.3">
      <c r="A64" s="32"/>
      <c r="B64" s="32"/>
      <c r="C64" s="32"/>
      <c r="D64" s="32"/>
      <c r="E64" s="32"/>
      <c r="F64" s="32"/>
      <c r="G64" s="32"/>
      <c r="H64" s="32"/>
      <c r="I64" s="32"/>
      <c r="J64" s="32"/>
      <c r="K64" s="32"/>
    </row>
    <row r="65" spans="1:11" x14ac:dyDescent="0.3">
      <c r="A65" s="32"/>
      <c r="B65" s="32"/>
      <c r="C65" s="32"/>
      <c r="D65" s="32"/>
      <c r="E65" s="32"/>
      <c r="F65" s="32"/>
      <c r="G65" s="32"/>
      <c r="H65" s="32"/>
      <c r="I65" s="32"/>
      <c r="J65" s="32"/>
      <c r="K65" s="32"/>
    </row>
    <row r="66" spans="1:11" x14ac:dyDescent="0.3">
      <c r="A66" s="32"/>
      <c r="B66" s="32"/>
      <c r="C66" s="32"/>
      <c r="D66" s="32"/>
      <c r="E66" s="32"/>
      <c r="F66" s="32"/>
      <c r="G66" s="32"/>
      <c r="H66" s="32"/>
      <c r="I66" s="32"/>
      <c r="J66" s="32"/>
      <c r="K66" s="32"/>
    </row>
    <row r="67" spans="1:11" x14ac:dyDescent="0.3">
      <c r="A67" s="32"/>
      <c r="B67" s="32"/>
      <c r="C67" s="32"/>
      <c r="D67" s="32"/>
      <c r="E67" s="32"/>
      <c r="F67" s="32"/>
      <c r="G67" s="32"/>
      <c r="H67" s="32"/>
      <c r="I67" s="32"/>
      <c r="J67" s="32"/>
      <c r="K67" s="32"/>
    </row>
    <row r="68" spans="1:11" x14ac:dyDescent="0.3">
      <c r="A68" s="32"/>
      <c r="B68" s="32"/>
      <c r="C68" s="32"/>
      <c r="D68" s="32"/>
      <c r="E68" s="32"/>
      <c r="F68" s="32"/>
      <c r="G68" s="32"/>
      <c r="H68" s="32"/>
      <c r="I68" s="32"/>
      <c r="J68" s="32"/>
      <c r="K68" s="32"/>
    </row>
    <row r="69" spans="1:11" x14ac:dyDescent="0.3">
      <c r="A69" s="32"/>
      <c r="B69" s="32"/>
      <c r="C69" s="32"/>
      <c r="D69" s="32"/>
      <c r="E69" s="32"/>
      <c r="F69" s="32"/>
      <c r="G69" s="32"/>
      <c r="H69" s="32"/>
      <c r="I69" s="32"/>
      <c r="J69" s="32"/>
      <c r="K69" s="32"/>
    </row>
    <row r="70" spans="1:11" x14ac:dyDescent="0.3">
      <c r="A70" s="32"/>
      <c r="B70" s="32"/>
      <c r="C70" s="32"/>
      <c r="D70" s="32"/>
      <c r="E70" s="32"/>
      <c r="F70" s="32"/>
      <c r="G70" s="32"/>
      <c r="H70" s="32"/>
      <c r="I70" s="32"/>
      <c r="J70" s="32"/>
      <c r="K70" s="32"/>
    </row>
  </sheetData>
  <sheetProtection algorithmName="SHA-512" hashValue="iSxpQAc8Q+6Csf3S+QpcWnPF4aHCQwLcii0Ab65o+qZZGYzZBqcOT0c/fCKNwYNZI1J6ZznuVaskcLWT8KqEKA==" saltValue="exSdXt1vODr+4z11XeLiDA==" spinCount="100000" sheet="1" objects="1" scenarios="1" formatColumns="0" formatRows="0"/>
  <mergeCells count="8">
    <mergeCell ref="I5:K5"/>
    <mergeCell ref="I6:J6"/>
    <mergeCell ref="F39:G39"/>
    <mergeCell ref="C41:D41"/>
    <mergeCell ref="C6:E6"/>
    <mergeCell ref="C5:E5"/>
    <mergeCell ref="G6:H6"/>
    <mergeCell ref="G5:H5"/>
  </mergeCells>
  <conditionalFormatting sqref="C42:D42">
    <cfRule type="expression" dxfId="61" priority="7">
      <formula>$E$42="MOYEN"</formula>
    </cfRule>
    <cfRule type="expression" dxfId="60" priority="10">
      <formula>$E$42="INSUFFISANT"</formula>
    </cfRule>
  </conditionalFormatting>
  <conditionalFormatting sqref="C43:D43">
    <cfRule type="cellIs" dxfId="59" priority="1" operator="equal">
      <formula>"INELIGIBLE"</formula>
    </cfRule>
    <cfRule type="expression" dxfId="58" priority="5">
      <formula>$E$43="INSUFFISANT"</formula>
    </cfRule>
    <cfRule type="expression" dxfId="57" priority="6">
      <formula>$E$43="MOYEN"</formula>
    </cfRule>
    <cfRule type="expression" dxfId="56" priority="9">
      <formula>$C$43="INELIGIBLE"</formula>
    </cfRule>
  </conditionalFormatting>
  <conditionalFormatting sqref="C44:D44">
    <cfRule type="expression" dxfId="55" priority="8">
      <formula>$E$44="MOYEN"</formula>
    </cfRule>
    <cfRule type="expression" dxfId="54" priority="11">
      <formula>$E$44="INSUFFISANT"</formula>
    </cfRule>
  </conditionalFormatting>
  <conditionalFormatting sqref="C45:D45">
    <cfRule type="expression" dxfId="53" priority="3">
      <formula>$E$45="MOYEN"</formula>
    </cfRule>
    <cfRule type="expression" dxfId="52" priority="4">
      <formula>$E$45="INSUFFISANT"</formula>
    </cfRule>
  </conditionalFormatting>
  <conditionalFormatting sqref="H23">
    <cfRule type="cellIs" dxfId="51" priority="12" operator="equal">
      <formula>0</formula>
    </cfRule>
  </conditionalFormatting>
  <dataValidations count="3">
    <dataValidation type="list" allowBlank="1" showInputMessage="1" showErrorMessage="1" sqref="G10:G13 G22 G27:G30 G34:G37" xr:uid="{00000000-0002-0000-0100-000000000000}">
      <formula1>$L$1:$L$3</formula1>
    </dataValidation>
    <dataValidation type="list" allowBlank="1" showInputMessage="1" showErrorMessage="1" sqref="G9 G21 G14:G16" xr:uid="{00000000-0002-0000-0100-000001000000}">
      <formula1>$L$1:$L$5</formula1>
    </dataValidation>
    <dataValidation type="list" allowBlank="1" showInputMessage="1" showErrorMessage="1" sqref="G23" xr:uid="{00000000-0002-0000-0100-000002000000}">
      <formula1>$L$1:$L$4</formula1>
    </dataValidation>
  </dataValidations>
  <pageMargins left="0.7" right="0.7" top="0.75" bottom="0.75" header="0.3" footer="0.3"/>
  <ignoredErrors>
    <ignoredError sqref="E43"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2F6"/>
  </sheetPr>
  <dimension ref="A1:U70"/>
  <sheetViews>
    <sheetView topLeftCell="C20" workbookViewId="0">
      <selection activeCell="K27" sqref="K27"/>
    </sheetView>
  </sheetViews>
  <sheetFormatPr baseColWidth="10" defaultRowHeight="13.8" x14ac:dyDescent="0.3"/>
  <cols>
    <col min="1" max="1" width="3.6328125" style="26" customWidth="1"/>
    <col min="2" max="2" width="56.81640625" style="60" customWidth="1"/>
    <col min="3" max="6" width="17" style="60" customWidth="1"/>
    <col min="7" max="7" width="15" style="60" customWidth="1"/>
    <col min="8" max="9" width="10.90625" style="60"/>
    <col min="10" max="10" width="17.453125" style="60" customWidth="1"/>
    <col min="11" max="11" width="66.81640625" style="162" customWidth="1"/>
    <col min="12" max="13" width="10.90625" style="32"/>
    <col min="14" max="16384" width="10.90625" style="60"/>
  </cols>
  <sheetData>
    <row r="1" spans="2:21" x14ac:dyDescent="0.3">
      <c r="B1" s="27"/>
      <c r="C1" s="27"/>
      <c r="D1" s="27"/>
      <c r="E1" s="27"/>
      <c r="F1" s="27"/>
      <c r="G1" s="28"/>
      <c r="H1" s="29"/>
      <c r="I1" s="29"/>
      <c r="J1" s="30"/>
      <c r="K1" s="31"/>
    </row>
    <row r="2" spans="2:21" ht="23.4" x14ac:dyDescent="0.45">
      <c r="B2" s="61" t="s">
        <v>126</v>
      </c>
      <c r="C2" s="62"/>
      <c r="D2" s="62"/>
      <c r="E2" s="63"/>
      <c r="F2" s="61" t="s">
        <v>27</v>
      </c>
      <c r="G2" s="63"/>
      <c r="H2" s="63"/>
      <c r="I2" s="64"/>
      <c r="J2" s="64"/>
      <c r="K2" s="160"/>
      <c r="L2" s="32">
        <v>1</v>
      </c>
    </row>
    <row r="3" spans="2:21" ht="14.4" x14ac:dyDescent="0.3">
      <c r="B3" s="33" t="s">
        <v>102</v>
      </c>
      <c r="C3" s="27"/>
      <c r="D3" s="27"/>
      <c r="E3" s="27"/>
      <c r="F3" s="34"/>
      <c r="G3" s="28"/>
      <c r="H3" s="29"/>
      <c r="I3" s="29"/>
      <c r="J3" s="30"/>
      <c r="K3" s="31"/>
      <c r="L3" s="32">
        <v>2</v>
      </c>
    </row>
    <row r="4" spans="2:21" s="26" customFormat="1" ht="14.4" thickBot="1" x14ac:dyDescent="0.35">
      <c r="B4" s="27"/>
      <c r="C4" s="27"/>
      <c r="D4" s="27"/>
      <c r="E4" s="27"/>
      <c r="F4" s="34"/>
      <c r="G4" s="28"/>
      <c r="H4" s="29"/>
      <c r="I4" s="29"/>
      <c r="J4" s="30"/>
      <c r="K4" s="31"/>
      <c r="L4" s="32">
        <v>3</v>
      </c>
      <c r="M4" s="32"/>
      <c r="N4" s="32"/>
      <c r="O4" s="32"/>
      <c r="P4" s="32"/>
      <c r="Q4" s="32"/>
      <c r="R4" s="32"/>
      <c r="S4" s="32"/>
      <c r="T4" s="32"/>
      <c r="U4" s="32"/>
    </row>
    <row r="5" spans="2:21" s="64" customFormat="1" ht="33" customHeight="1" thickBot="1" x14ac:dyDescent="0.5">
      <c r="B5" s="65" t="s">
        <v>5</v>
      </c>
      <c r="C5" s="191">
        <f>NOTICE!D12</f>
        <v>0</v>
      </c>
      <c r="D5" s="192"/>
      <c r="E5" s="193"/>
      <c r="F5" s="66"/>
      <c r="G5" s="194" t="s">
        <v>29</v>
      </c>
      <c r="H5" s="195"/>
      <c r="I5" s="182"/>
      <c r="J5" s="183"/>
      <c r="K5" s="184"/>
      <c r="L5" s="32">
        <v>4</v>
      </c>
      <c r="M5" s="108"/>
    </row>
    <row r="6" spans="2:21" s="26" customFormat="1" ht="34.200000000000003" customHeight="1" thickBot="1" x14ac:dyDescent="0.35">
      <c r="B6" s="67" t="s">
        <v>6</v>
      </c>
      <c r="C6" s="191">
        <f>NOTICE!D13</f>
        <v>0</v>
      </c>
      <c r="D6" s="192"/>
      <c r="E6" s="193"/>
      <c r="F6" s="66"/>
      <c r="G6" s="194" t="s">
        <v>30</v>
      </c>
      <c r="H6" s="195"/>
      <c r="I6" s="185"/>
      <c r="J6" s="186"/>
      <c r="K6" s="161"/>
      <c r="L6" s="35">
        <v>2</v>
      </c>
      <c r="M6" s="32"/>
      <c r="N6" s="32"/>
      <c r="O6" s="32"/>
      <c r="P6" s="32"/>
      <c r="Q6" s="32"/>
      <c r="R6" s="32"/>
      <c r="S6" s="32"/>
      <c r="T6" s="32"/>
      <c r="U6" s="32"/>
    </row>
    <row r="7" spans="2:21" s="26" customFormat="1" ht="16.2" thickBot="1" x14ac:dyDescent="0.35">
      <c r="B7" s="37"/>
      <c r="C7" s="36"/>
      <c r="D7" s="36"/>
      <c r="E7" s="36"/>
      <c r="F7" s="36"/>
      <c r="G7" s="38"/>
      <c r="H7" s="39"/>
      <c r="I7" s="40"/>
      <c r="J7" s="36"/>
      <c r="K7" s="41"/>
      <c r="L7" s="35">
        <v>3</v>
      </c>
      <c r="M7" s="32"/>
      <c r="N7" s="32"/>
      <c r="O7" s="32"/>
      <c r="P7" s="32"/>
      <c r="Q7" s="32"/>
      <c r="R7" s="32"/>
      <c r="S7" s="32"/>
      <c r="T7" s="32"/>
      <c r="U7" s="32"/>
    </row>
    <row r="8" spans="2:21" ht="19.2" customHeight="1" x14ac:dyDescent="0.3">
      <c r="B8" s="42" t="s">
        <v>31</v>
      </c>
      <c r="C8" s="43" t="s">
        <v>32</v>
      </c>
      <c r="D8" s="43" t="s">
        <v>33</v>
      </c>
      <c r="E8" s="43" t="s">
        <v>34</v>
      </c>
      <c r="F8" s="43" t="s">
        <v>35</v>
      </c>
      <c r="G8" s="43" t="s">
        <v>66</v>
      </c>
      <c r="H8" s="51" t="s">
        <v>67</v>
      </c>
      <c r="I8" s="43" t="s">
        <v>68</v>
      </c>
      <c r="J8" s="43" t="s">
        <v>69</v>
      </c>
      <c r="K8" s="43" t="s">
        <v>70</v>
      </c>
      <c r="L8" s="35">
        <v>4</v>
      </c>
      <c r="M8" s="68"/>
      <c r="N8" s="68"/>
      <c r="O8" s="68"/>
      <c r="P8" s="32"/>
      <c r="Q8" s="32"/>
      <c r="R8" s="32"/>
      <c r="S8" s="32"/>
      <c r="T8" s="32"/>
      <c r="U8" s="32"/>
    </row>
    <row r="9" spans="2:21" ht="42" customHeight="1" x14ac:dyDescent="0.3">
      <c r="B9" s="44" t="s">
        <v>116</v>
      </c>
      <c r="C9" s="45" t="s">
        <v>36</v>
      </c>
      <c r="D9" s="45" t="s">
        <v>37</v>
      </c>
      <c r="E9" s="45" t="s">
        <v>38</v>
      </c>
      <c r="F9" s="45" t="s">
        <v>39</v>
      </c>
      <c r="G9" s="50"/>
      <c r="H9" s="69" t="str">
        <f>IF(ISBLANK(G9),"",IF(G9=1,2,IF(G9=2,1,IF(G9=3,1,0))))</f>
        <v/>
      </c>
      <c r="I9" s="52">
        <v>2</v>
      </c>
      <c r="J9" s="103"/>
      <c r="K9" s="59" t="str">
        <f>IF(G9="","",IF(G9=1,"","L’orientation des bâtiments est primordiale. Si celle-ci n’a pas été ou ne peut être optimisée lors de la construction, des éléments de ventilation devront être ajoutés pour faciliter la circulation de l’air."))</f>
        <v/>
      </c>
      <c r="M9" s="68"/>
      <c r="N9" s="68"/>
      <c r="O9" s="68"/>
      <c r="P9" s="32"/>
      <c r="Q9" s="32"/>
      <c r="R9" s="32"/>
      <c r="S9" s="32"/>
      <c r="T9" s="32"/>
      <c r="U9" s="32"/>
    </row>
    <row r="10" spans="2:21" s="36" customFormat="1" ht="42" customHeight="1" x14ac:dyDescent="0.3">
      <c r="B10" s="46" t="s">
        <v>40</v>
      </c>
      <c r="C10" s="45" t="s">
        <v>41</v>
      </c>
      <c r="D10" s="45" t="s">
        <v>42</v>
      </c>
      <c r="E10" s="47"/>
      <c r="F10" s="47"/>
      <c r="G10" s="50"/>
      <c r="H10" s="69" t="str">
        <f>IF(ISBLANK(G10),"",IF(G10=1,1,0))</f>
        <v/>
      </c>
      <c r="I10" s="52">
        <v>1</v>
      </c>
      <c r="J10" s="103"/>
      <c r="K10" s="59" t="str">
        <f>IF(G10="","",IF(G10=1,"","L’aménagement des abords, notamment par l’implantation d’un couvert végétal, permet de conserver la fraîcheur et de limiter l’accumulation de chaleur."))</f>
        <v/>
      </c>
      <c r="L10" s="32"/>
      <c r="M10" s="109"/>
    </row>
    <row r="11" spans="2:21" ht="42" customHeight="1" x14ac:dyDescent="0.3">
      <c r="B11" s="46" t="s">
        <v>43</v>
      </c>
      <c r="C11" s="45" t="s">
        <v>44</v>
      </c>
      <c r="D11" s="45" t="s">
        <v>45</v>
      </c>
      <c r="E11" s="47"/>
      <c r="F11" s="47"/>
      <c r="G11" s="50"/>
      <c r="H11" s="69" t="str">
        <f>IF(ISBLANK(G11),"",IF(G11=1,1,0))</f>
        <v/>
      </c>
      <c r="I11" s="52">
        <v>1</v>
      </c>
      <c r="J11" s="103"/>
      <c r="K11" s="59" t="str">
        <f>IF(G11="","",IF(G11=1,"","Les obstacles situés à moins de 20 m des entrées et sorties d’air constituent un frein à l’optimisation de la circulation et du renouvellement de l’air. Il est donc fortement conseillé de les retirer."))</f>
        <v/>
      </c>
    </row>
    <row r="12" spans="2:21" ht="42" customHeight="1" x14ac:dyDescent="0.3">
      <c r="B12" s="48" t="s">
        <v>118</v>
      </c>
      <c r="C12" s="45" t="s">
        <v>46</v>
      </c>
      <c r="D12" s="45" t="s">
        <v>47</v>
      </c>
      <c r="E12" s="47"/>
      <c r="F12" s="47"/>
      <c r="G12" s="50"/>
      <c r="H12" s="69" t="str">
        <f>IF(ISBLANK(G12),"",IF(G12=1,1,0))</f>
        <v/>
      </c>
      <c r="I12" s="52">
        <v>1</v>
      </c>
      <c r="J12" s="103"/>
      <c r="K12" s="59" t="str">
        <f>IF(ISBLANK(G12),"",(IF(G12=2,L12,"")))</f>
        <v/>
      </c>
      <c r="L12" s="32" t="s">
        <v>71</v>
      </c>
    </row>
    <row r="13" spans="2:21" ht="42" customHeight="1" x14ac:dyDescent="0.3">
      <c r="B13" s="46" t="s">
        <v>48</v>
      </c>
      <c r="C13" s="45" t="s">
        <v>49</v>
      </c>
      <c r="D13" s="45" t="s">
        <v>50</v>
      </c>
      <c r="E13" s="47"/>
      <c r="F13" s="47"/>
      <c r="G13" s="50"/>
      <c r="H13" s="69" t="str">
        <f>IF(ISBLANK(G13),"",IF(G13=1,1,0))</f>
        <v/>
      </c>
      <c r="I13" s="52">
        <v>1</v>
      </c>
      <c r="J13" s="103"/>
      <c r="K13" s="59"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2:21" ht="42" customHeight="1" x14ac:dyDescent="0.3">
      <c r="B14" s="46" t="s">
        <v>51</v>
      </c>
      <c r="C14" s="45" t="s">
        <v>52</v>
      </c>
      <c r="D14" s="45" t="s">
        <v>53</v>
      </c>
      <c r="E14" s="45" t="s">
        <v>54</v>
      </c>
      <c r="F14" s="45" t="s">
        <v>55</v>
      </c>
      <c r="G14" s="50"/>
      <c r="H14" s="69" t="str">
        <f>IF(ISBLANK(G14),"",IF(G14=1,2,IF(G14=2,1,IF(G14=3,0.5,0))))</f>
        <v/>
      </c>
      <c r="I14" s="52">
        <v>2</v>
      </c>
      <c r="J14" s="103"/>
      <c r="K14" s="59" t="str">
        <f>IF(G14="","",IF(G14=1,"","Lors des rénovations ou des constructions, l’isolation doit être optimale, notamment grâce à la mise en place de panneaux sandwich avec mousse de polyuréthane, qui offrent le coefficient thermique le plus favorable."))</f>
        <v/>
      </c>
    </row>
    <row r="15" spans="2:21" ht="42" customHeight="1" x14ac:dyDescent="0.3">
      <c r="B15" s="46" t="s">
        <v>56</v>
      </c>
      <c r="C15" s="45" t="s">
        <v>57</v>
      </c>
      <c r="D15" s="45" t="s">
        <v>58</v>
      </c>
      <c r="E15" s="49" t="s">
        <v>59</v>
      </c>
      <c r="F15" s="45" t="s">
        <v>60</v>
      </c>
      <c r="G15" s="50"/>
      <c r="H15" s="69" t="str">
        <f>IF(ISBLANK(G15),"",IF(G15=1,2,IF(G15=2,1,IF(G15=3,0.5,0))))</f>
        <v/>
      </c>
      <c r="I15" s="52">
        <v>2</v>
      </c>
      <c r="J15" s="103"/>
      <c r="K15" s="59" t="str">
        <f>IF(G15="","",IF(G15=1,"","Lors des rénovations ou des constructions, l’isolation doit être optimale, notamment grâce à la mise en place de panneaux sandwich avec mousse de polyuréthane, qui offrent le coefficient thermique le plus favorable."))</f>
        <v/>
      </c>
    </row>
    <row r="16" spans="2:21" ht="42" customHeight="1" x14ac:dyDescent="0.3">
      <c r="B16" s="46" t="s">
        <v>61</v>
      </c>
      <c r="C16" s="45" t="s">
        <v>62</v>
      </c>
      <c r="D16" s="45" t="s">
        <v>63</v>
      </c>
      <c r="E16" s="49" t="s">
        <v>64</v>
      </c>
      <c r="F16" s="45" t="s">
        <v>65</v>
      </c>
      <c r="G16" s="50"/>
      <c r="H16" s="69" t="str">
        <f>IF(ISBLANK(G16),"",IF(G16=1,4,IF(G16=2,3,IF(G16=3,1,0))))</f>
        <v/>
      </c>
      <c r="I16" s="52">
        <v>4</v>
      </c>
      <c r="J16" s="103"/>
      <c r="K16" s="59" t="str">
        <f>IF(G16="","",IF(G16=1,"",L16))</f>
        <v/>
      </c>
      <c r="L16" s="32" t="s">
        <v>72</v>
      </c>
    </row>
    <row r="17" spans="2:13" s="164" customFormat="1" ht="42" customHeight="1" thickBot="1" x14ac:dyDescent="0.35">
      <c r="B17" s="165" t="s">
        <v>117</v>
      </c>
      <c r="C17" s="166"/>
      <c r="D17" s="166"/>
      <c r="E17" s="167"/>
      <c r="F17" s="166"/>
      <c r="G17" s="168"/>
      <c r="H17" s="52"/>
      <c r="I17" s="52"/>
      <c r="J17" s="169"/>
      <c r="K17" s="59"/>
      <c r="L17" s="170"/>
      <c r="M17" s="170"/>
    </row>
    <row r="18" spans="2:13" ht="14.4" thickBot="1" x14ac:dyDescent="0.35">
      <c r="B18" s="56"/>
      <c r="C18" s="56"/>
      <c r="D18" s="56"/>
      <c r="E18" s="56"/>
      <c r="F18" s="56"/>
      <c r="G18" s="54" t="s">
        <v>67</v>
      </c>
      <c r="H18" s="78">
        <f>SUM(H9:H16)</f>
        <v>0</v>
      </c>
      <c r="I18" s="54">
        <f>SUM(I9:I16)</f>
        <v>14</v>
      </c>
      <c r="J18" s="58"/>
      <c r="K18" s="57"/>
    </row>
    <row r="19" spans="2:13" ht="14.4" thickBot="1" x14ac:dyDescent="0.35">
      <c r="H19" s="70"/>
      <c r="I19" s="55"/>
    </row>
    <row r="20" spans="2:13" x14ac:dyDescent="0.3">
      <c r="B20" s="42" t="s">
        <v>73</v>
      </c>
      <c r="C20" s="43" t="s">
        <v>32</v>
      </c>
      <c r="D20" s="43" t="s">
        <v>33</v>
      </c>
      <c r="E20" s="43" t="s">
        <v>34</v>
      </c>
      <c r="F20" s="43" t="s">
        <v>35</v>
      </c>
      <c r="G20" s="43" t="s">
        <v>66</v>
      </c>
      <c r="H20" s="51" t="s">
        <v>67</v>
      </c>
      <c r="I20" s="43" t="s">
        <v>68</v>
      </c>
      <c r="J20" s="43"/>
      <c r="K20" s="43"/>
    </row>
    <row r="21" spans="2:13" ht="42" customHeight="1" x14ac:dyDescent="0.3">
      <c r="B21" s="46" t="s">
        <v>74</v>
      </c>
      <c r="C21" s="45" t="s">
        <v>75</v>
      </c>
      <c r="D21" s="45" t="s">
        <v>76</v>
      </c>
      <c r="E21" s="45" t="s">
        <v>77</v>
      </c>
      <c r="F21" s="45" t="s">
        <v>78</v>
      </c>
      <c r="G21" s="50"/>
      <c r="H21" s="71" t="str">
        <f>IF(ISBLANK(G21),"",IF(G21=1,5,IF(OR(G21=2,G21=3),4,0)))</f>
        <v/>
      </c>
      <c r="I21" s="53">
        <v>5</v>
      </c>
      <c r="J21" s="103"/>
      <c r="K21" s="59" t="str">
        <f>IF(OR(G21=3,G21=4),L21,"")</f>
        <v/>
      </c>
      <c r="L21" s="32" t="s">
        <v>83</v>
      </c>
    </row>
    <row r="22" spans="2:13" ht="42" customHeight="1" x14ac:dyDescent="0.3">
      <c r="B22" s="46" t="s">
        <v>120</v>
      </c>
      <c r="C22" s="45" t="s">
        <v>45</v>
      </c>
      <c r="D22" s="45" t="s">
        <v>44</v>
      </c>
      <c r="E22" s="45"/>
      <c r="F22" s="45"/>
      <c r="G22" s="50"/>
      <c r="H22" s="71" t="str">
        <f>IF(ISBLANK(G22),"",IF(G22=1,1,0))</f>
        <v/>
      </c>
      <c r="I22" s="53">
        <v>1</v>
      </c>
      <c r="J22" s="103"/>
      <c r="K22" s="79" t="str">
        <f>IF(G22=2,L22,"")</f>
        <v/>
      </c>
      <c r="L22" s="32" t="s">
        <v>124</v>
      </c>
    </row>
    <row r="23" spans="2:13" ht="42" customHeight="1" thickBot="1" x14ac:dyDescent="0.35">
      <c r="B23" s="72" t="s">
        <v>122</v>
      </c>
      <c r="C23" s="73" t="s">
        <v>79</v>
      </c>
      <c r="D23" s="74" t="s">
        <v>80</v>
      </c>
      <c r="E23" s="73" t="s">
        <v>81</v>
      </c>
      <c r="F23" s="75"/>
      <c r="G23" s="50"/>
      <c r="H23" s="76" t="str">
        <f>IF(ISBLANK(G23),"",IF(G23=1,3,IF(G23=2,2,0)))</f>
        <v/>
      </c>
      <c r="I23" s="53">
        <v>3</v>
      </c>
      <c r="J23" s="103"/>
      <c r="K23" s="77" t="str">
        <f>IF(G23=3,"Il est rappelé que pour être éligible au PME, l'utilisation d'une gaine souple est interdite.","")</f>
        <v/>
      </c>
    </row>
    <row r="24" spans="2:13" ht="14.4" thickBot="1" x14ac:dyDescent="0.35">
      <c r="B24" s="56"/>
      <c r="C24" s="56"/>
      <c r="D24" s="56"/>
      <c r="E24" s="56"/>
      <c r="F24" s="56"/>
      <c r="G24" s="54" t="s">
        <v>67</v>
      </c>
      <c r="H24" s="78">
        <f>SUM(H21:H23)</f>
        <v>0</v>
      </c>
      <c r="I24" s="54">
        <f>SUM(I21:I23)</f>
        <v>9</v>
      </c>
      <c r="J24" s="56"/>
      <c r="K24" s="56"/>
    </row>
    <row r="25" spans="2:13" ht="14.4" thickBot="1" x14ac:dyDescent="0.35"/>
    <row r="26" spans="2:13" x14ac:dyDescent="0.3">
      <c r="B26" s="43" t="s">
        <v>84</v>
      </c>
      <c r="C26" s="43" t="s">
        <v>32</v>
      </c>
      <c r="D26" s="43" t="s">
        <v>33</v>
      </c>
      <c r="E26" s="43"/>
      <c r="F26" s="43"/>
      <c r="G26" s="43" t="s">
        <v>66</v>
      </c>
      <c r="H26" s="43" t="s">
        <v>67</v>
      </c>
      <c r="I26" s="43" t="s">
        <v>68</v>
      </c>
      <c r="J26" s="43"/>
      <c r="K26" s="43"/>
    </row>
    <row r="27" spans="2:13" ht="42" customHeight="1" x14ac:dyDescent="0.3">
      <c r="B27" s="48" t="s">
        <v>121</v>
      </c>
      <c r="C27" s="45" t="s">
        <v>46</v>
      </c>
      <c r="D27" s="45" t="s">
        <v>47</v>
      </c>
      <c r="E27" s="45"/>
      <c r="F27" s="45"/>
      <c r="G27" s="50"/>
      <c r="H27" s="71" t="str">
        <f>IF(ISBLANK(G27),"",IF(G27=1,2,0))</f>
        <v/>
      </c>
      <c r="I27" s="53">
        <v>2</v>
      </c>
      <c r="J27" s="103"/>
      <c r="K27" s="80" t="str">
        <f>IF(G27="","",IF(G27=1,"","Les installations de gestion de l’ambiance doivent être entretenues annuellement afin de garantir un fonctionnement optimal."))</f>
        <v/>
      </c>
      <c r="L27" s="81"/>
    </row>
    <row r="28" spans="2:13" ht="42" customHeight="1" x14ac:dyDescent="0.3">
      <c r="B28" s="48" t="s">
        <v>85</v>
      </c>
      <c r="C28" s="45" t="s">
        <v>46</v>
      </c>
      <c r="D28" s="45" t="s">
        <v>47</v>
      </c>
      <c r="E28" s="45"/>
      <c r="F28" s="45"/>
      <c r="G28" s="50"/>
      <c r="H28" s="71" t="str">
        <f>IF(ISBLANK(G28),"",IF(G28=1,2,0))</f>
        <v/>
      </c>
      <c r="I28" s="53">
        <v>2</v>
      </c>
      <c r="J28" s="103"/>
      <c r="K28" s="80" t="str">
        <f>IF(G28="","",IF(G28=1,"","Toutes les installations doivent être nettoyées et vérifiées en fin de bande (turbines, courroies, groupe électrogène…), afin de permettre leur réparation/changement avant l’entrée de nouveaux animaux. "))</f>
        <v/>
      </c>
      <c r="L28" s="81"/>
    </row>
    <row r="29" spans="2:13" ht="42" customHeight="1" x14ac:dyDescent="0.3">
      <c r="B29" s="46" t="s">
        <v>86</v>
      </c>
      <c r="C29" s="45" t="s">
        <v>46</v>
      </c>
      <c r="D29" s="45" t="s">
        <v>47</v>
      </c>
      <c r="E29" s="45"/>
      <c r="F29" s="45"/>
      <c r="G29" s="101"/>
      <c r="H29" s="71" t="str">
        <f t="shared" ref="H29:H30" si="0">IF(ISBLANK(G29),"",IF(G29=1,2,0))</f>
        <v/>
      </c>
      <c r="I29" s="53">
        <v>2</v>
      </c>
      <c r="J29" s="103"/>
      <c r="K29" s="80" t="str">
        <f>IF(G29="","",IF(G29=1,"","L’installation électrique doit être conforme à la norme NF C 15-100, relative aux locaux humides présentant des risques d’incendie. Chaque groupe de ventilation doit être protégé par au moins un disjoncteur différentiel"))</f>
        <v/>
      </c>
      <c r="L29" s="81"/>
    </row>
    <row r="30" spans="2:13" ht="42" customHeight="1" thickBot="1" x14ac:dyDescent="0.35">
      <c r="B30" s="46" t="s">
        <v>87</v>
      </c>
      <c r="C30" s="45" t="s">
        <v>45</v>
      </c>
      <c r="D30" s="45" t="s">
        <v>47</v>
      </c>
      <c r="E30" s="45"/>
      <c r="F30" s="45"/>
      <c r="G30" s="90"/>
      <c r="H30" s="71" t="str">
        <f t="shared" si="0"/>
        <v/>
      </c>
      <c r="I30" s="53">
        <v>1</v>
      </c>
      <c r="J30" s="103"/>
      <c r="K30" s="80" t="str">
        <f>IF(G30="","",IF(G30=1,"","Afin de garantir un dépannage immédiat, il est indispensable de disposer d’un stock de pièces détachées."))</f>
        <v/>
      </c>
      <c r="L30" s="81"/>
    </row>
    <row r="31" spans="2:13" ht="14.4" thickBot="1" x14ac:dyDescent="0.35">
      <c r="B31" s="56"/>
      <c r="C31" s="56"/>
      <c r="D31" s="56"/>
      <c r="E31" s="56"/>
      <c r="F31" s="56"/>
      <c r="G31" s="54" t="s">
        <v>67</v>
      </c>
      <c r="H31" s="78">
        <f>IF(COUNTA(G27:G30)=0,0,SUM(H27:H30)+IF(AND(ISBLANK(G30),COUNTBLANK(G27:G30)=1), 1, 0))</f>
        <v>0</v>
      </c>
      <c r="I31" s="54">
        <v>7</v>
      </c>
      <c r="J31" s="56"/>
      <c r="K31" s="56"/>
    </row>
    <row r="32" spans="2:13" s="82" customFormat="1" ht="14.4" thickBot="1" x14ac:dyDescent="0.25">
      <c r="G32" s="40"/>
      <c r="H32" s="39"/>
      <c r="I32" s="40"/>
      <c r="J32" s="83"/>
      <c r="K32" s="84"/>
      <c r="L32" s="85"/>
      <c r="M32" s="85"/>
    </row>
    <row r="33" spans="1:13" s="86" customFormat="1" x14ac:dyDescent="0.2">
      <c r="B33" s="42" t="s">
        <v>88</v>
      </c>
      <c r="C33" s="43"/>
      <c r="D33" s="43"/>
      <c r="E33" s="43"/>
      <c r="F33" s="43"/>
      <c r="G33" s="43" t="s">
        <v>66</v>
      </c>
      <c r="H33" s="51" t="s">
        <v>67</v>
      </c>
      <c r="I33" s="43" t="s">
        <v>68</v>
      </c>
      <c r="J33" s="43"/>
      <c r="K33" s="43"/>
      <c r="L33" s="81"/>
      <c r="M33" s="81"/>
    </row>
    <row r="34" spans="1:13" s="88" customFormat="1" ht="42" customHeight="1" x14ac:dyDescent="0.3">
      <c r="A34" s="86"/>
      <c r="B34" s="87" t="s">
        <v>89</v>
      </c>
      <c r="C34" s="45" t="s">
        <v>41</v>
      </c>
      <c r="D34" s="45" t="s">
        <v>42</v>
      </c>
      <c r="E34" s="47"/>
      <c r="F34" s="47"/>
      <c r="G34" s="50"/>
      <c r="H34" s="71" t="str">
        <f>IF(ISBLANK(G34),"",IF(G34=1,2,0))</f>
        <v/>
      </c>
      <c r="I34" s="53">
        <v>2</v>
      </c>
      <c r="J34" s="103"/>
      <c r="K34" s="59" t="str">
        <f>IF(G34="","",IF(H34=1,"","La surveillance des consommations d'eau en quantité et en qualité est obligatoire afin d'assurer le BEA des animaux. "))</f>
        <v/>
      </c>
      <c r="L34" s="81"/>
      <c r="M34" s="81"/>
    </row>
    <row r="35" spans="1:13" s="88" customFormat="1" ht="42" customHeight="1" x14ac:dyDescent="0.3">
      <c r="A35" s="86"/>
      <c r="B35" s="87" t="s">
        <v>90</v>
      </c>
      <c r="C35" s="45" t="s">
        <v>46</v>
      </c>
      <c r="D35" s="45" t="s">
        <v>47</v>
      </c>
      <c r="E35" s="47"/>
      <c r="F35" s="47"/>
      <c r="G35" s="50"/>
      <c r="H35" s="71" t="str">
        <f t="shared" ref="H35:H36" si="1">IF(ISBLANK(G35),"",IF(G35=1,2,0))</f>
        <v/>
      </c>
      <c r="I35" s="53">
        <v>2</v>
      </c>
      <c r="J35" s="103"/>
      <c r="K35" s="59" t="str">
        <f>IF(G35="","",IF(H35=1,"","L'utilisation de réhydratant compense les effets des coups de chaleur et limite la déshydratation lors de stress thermique."))</f>
        <v/>
      </c>
      <c r="L35" s="81"/>
      <c r="M35" s="81"/>
    </row>
    <row r="36" spans="1:13" s="88" customFormat="1" ht="42" customHeight="1" x14ac:dyDescent="0.3">
      <c r="A36" s="86"/>
      <c r="B36" s="87" t="s">
        <v>91</v>
      </c>
      <c r="C36" s="45" t="s">
        <v>45</v>
      </c>
      <c r="D36" s="45" t="s">
        <v>47</v>
      </c>
      <c r="E36" s="47"/>
      <c r="F36" s="47"/>
      <c r="G36" s="50"/>
      <c r="H36" s="71" t="str">
        <f t="shared" si="1"/>
        <v/>
      </c>
      <c r="I36" s="53">
        <v>2</v>
      </c>
      <c r="J36" s="103"/>
      <c r="K36" s="59" t="str">
        <f>IF(G36="","",IF(G36=1,"","La surveillance des consommations d'eau en quantité et en qualité est obligatoire afin d'assurer le BEA des animaux (purge des pipettes …). "))</f>
        <v/>
      </c>
      <c r="L36" s="81"/>
      <c r="M36" s="81"/>
    </row>
    <row r="37" spans="1:13" s="88" customFormat="1" ht="42" customHeight="1" thickBot="1" x14ac:dyDescent="0.35">
      <c r="A37" s="86"/>
      <c r="B37" s="89" t="s">
        <v>123</v>
      </c>
      <c r="C37" s="45" t="s">
        <v>46</v>
      </c>
      <c r="D37" s="45" t="s">
        <v>47</v>
      </c>
      <c r="E37" s="47"/>
      <c r="F37" s="47"/>
      <c r="G37" s="50"/>
      <c r="H37" s="91" t="str">
        <f>IF(ISBLANK(G37),"",IF(G37=1,1,0))</f>
        <v/>
      </c>
      <c r="I37" s="53">
        <v>1</v>
      </c>
      <c r="J37" s="103"/>
      <c r="K37" s="59" t="str">
        <f>IF(G37="","",IF(G37=1,"","Avec les fenêtres de lumière naturelle, il est impératif de mettre en place de volets pour éviter le rayonnement direct et le rechauffement des bâtiment."))</f>
        <v/>
      </c>
      <c r="L37" s="81"/>
      <c r="M37" s="81"/>
    </row>
    <row r="38" spans="1:13" s="86" customFormat="1" ht="14.4" thickBot="1" x14ac:dyDescent="0.25">
      <c r="B38" s="56"/>
      <c r="C38" s="54"/>
      <c r="D38" s="54"/>
      <c r="E38" s="54"/>
      <c r="F38" s="54"/>
      <c r="G38" s="54" t="s">
        <v>67</v>
      </c>
      <c r="H38" s="92">
        <f>SUM(H34:H37)</f>
        <v>0</v>
      </c>
      <c r="I38" s="54">
        <v>7</v>
      </c>
      <c r="J38" s="54"/>
      <c r="K38" s="54"/>
      <c r="L38" s="81"/>
      <c r="M38" s="81"/>
    </row>
    <row r="39" spans="1:13" ht="14.4" thickBot="1" x14ac:dyDescent="0.35">
      <c r="B39" s="26"/>
      <c r="C39" s="26"/>
      <c r="D39" s="26"/>
      <c r="E39" s="32"/>
      <c r="F39" s="187" t="s">
        <v>92</v>
      </c>
      <c r="G39" s="188"/>
      <c r="H39" s="93">
        <f>H18+H24+H31+H38</f>
        <v>0</v>
      </c>
      <c r="I39" s="54">
        <f>I18+I24+I31+I38</f>
        <v>37</v>
      </c>
      <c r="J39" s="94"/>
      <c r="K39" s="95"/>
    </row>
    <row r="40" spans="1:13" x14ac:dyDescent="0.3">
      <c r="B40" s="32"/>
      <c r="C40" s="32"/>
      <c r="D40" s="32"/>
      <c r="E40" s="32"/>
      <c r="F40" s="32"/>
      <c r="G40" s="32"/>
      <c r="H40" s="32"/>
      <c r="I40" s="32"/>
      <c r="J40" s="32"/>
      <c r="K40" s="116"/>
    </row>
    <row r="41" spans="1:13" ht="18" x14ac:dyDescent="0.35">
      <c r="B41" s="96"/>
      <c r="C41" s="189" t="s">
        <v>93</v>
      </c>
      <c r="D41" s="190"/>
      <c r="E41" s="32"/>
      <c r="F41" s="32"/>
      <c r="G41" s="32"/>
      <c r="H41" s="105" t="s">
        <v>93</v>
      </c>
      <c r="I41" s="105" t="s">
        <v>94</v>
      </c>
      <c r="J41" s="105" t="s">
        <v>95</v>
      </c>
      <c r="K41" s="163" t="s">
        <v>96</v>
      </c>
    </row>
    <row r="42" spans="1:13" ht="18" x14ac:dyDescent="0.35">
      <c r="B42" s="96" t="s">
        <v>97</v>
      </c>
      <c r="C42" s="97" t="str">
        <f>$H42</f>
        <v/>
      </c>
      <c r="D42" s="98" t="s">
        <v>101</v>
      </c>
      <c r="E42" s="102" t="str">
        <f>IF(C42&gt;7,"CORRECT",IF(AND(C42&gt;4,C42&lt;=7),"MOYEN",IF(AND(C42&gt;=0,C42&lt;=4),"INSUFFISANT")))</f>
        <v>CORRECT</v>
      </c>
      <c r="F42" s="32"/>
      <c r="G42" s="102" t="s">
        <v>97</v>
      </c>
      <c r="H42" s="106" t="str">
        <f>IF(ISBLANK(G16),"",H18*$I$42/$I$18)</f>
        <v/>
      </c>
      <c r="I42" s="32">
        <v>10</v>
      </c>
      <c r="J42" s="32">
        <v>7</v>
      </c>
      <c r="K42" s="116">
        <v>4</v>
      </c>
    </row>
    <row r="43" spans="1:13" ht="18" x14ac:dyDescent="0.35">
      <c r="B43" s="96" t="s">
        <v>98</v>
      </c>
      <c r="C43" s="97" t="str">
        <f t="shared" ref="C43:C45" si="2">$H43</f>
        <v/>
      </c>
      <c r="D43" s="98" t="s">
        <v>101</v>
      </c>
      <c r="E43" s="102" t="str">
        <f>IF(C43="INELIGIBLE","INELIGIBLE",IF(C43&gt;7,"CORRECT",IF(AND(C43&gt;4,C43&lt;=7),"MOYEN",IF(AND(C43&gt;=0,C43&lt;=4),"INSUFFISANT"))))</f>
        <v>CORRECT</v>
      </c>
      <c r="F43" s="32"/>
      <c r="G43" s="102" t="s">
        <v>98</v>
      </c>
      <c r="H43" s="107" t="str">
        <f>IF(ISBLANK(G23),"",IF(G23=3,"INELIGIBLE",H24*$I$42/$I$24))</f>
        <v/>
      </c>
      <c r="I43" s="32">
        <v>10</v>
      </c>
      <c r="J43" s="32">
        <v>7</v>
      </c>
      <c r="K43" s="116">
        <v>4</v>
      </c>
    </row>
    <row r="44" spans="1:13" ht="18" x14ac:dyDescent="0.35">
      <c r="B44" s="96" t="s">
        <v>99</v>
      </c>
      <c r="C44" s="97" t="str">
        <f t="shared" si="2"/>
        <v/>
      </c>
      <c r="D44" s="99" t="s">
        <v>101</v>
      </c>
      <c r="E44" s="102" t="str">
        <f t="shared" ref="E44:E45" si="3">IF(C44&gt;7,"CORRECT",IF(AND(C44&gt;4,C44&lt;=7),"MOYEN",IF(AND(C44&gt;=0,C44&lt;=4),"INSUFFISANT")))</f>
        <v>CORRECT</v>
      </c>
      <c r="F44" s="32"/>
      <c r="G44" s="102" t="s">
        <v>99</v>
      </c>
      <c r="H44" s="106" t="str">
        <f>IF(ISBLANK(G29),"",H31*$I$42/$I$31)</f>
        <v/>
      </c>
      <c r="I44" s="32">
        <v>10</v>
      </c>
      <c r="J44" s="32">
        <v>7</v>
      </c>
      <c r="K44" s="116">
        <v>4</v>
      </c>
    </row>
    <row r="45" spans="1:13" ht="18" x14ac:dyDescent="0.35">
      <c r="B45" s="96" t="s">
        <v>100</v>
      </c>
      <c r="C45" s="97" t="str">
        <f t="shared" si="2"/>
        <v/>
      </c>
      <c r="D45" s="100" t="s">
        <v>101</v>
      </c>
      <c r="E45" s="102" t="str">
        <f t="shared" si="3"/>
        <v>CORRECT</v>
      </c>
      <c r="F45" s="32"/>
      <c r="G45" s="102" t="s">
        <v>100</v>
      </c>
      <c r="H45" s="106" t="str">
        <f>IF(ISBLANK(G37),"",H38*$I$42/$I$38)</f>
        <v/>
      </c>
      <c r="I45" s="32">
        <v>10</v>
      </c>
      <c r="J45" s="32">
        <v>7</v>
      </c>
      <c r="K45" s="116">
        <v>4</v>
      </c>
    </row>
    <row r="46" spans="1:13" x14ac:dyDescent="0.3">
      <c r="A46" s="32"/>
      <c r="B46" s="32"/>
      <c r="C46" s="32"/>
      <c r="D46" s="32"/>
      <c r="E46" s="32"/>
      <c r="F46" s="32"/>
      <c r="G46" s="32"/>
      <c r="H46" s="32"/>
      <c r="I46" s="32"/>
      <c r="J46" s="32"/>
      <c r="K46" s="116"/>
    </row>
    <row r="47" spans="1:13" x14ac:dyDescent="0.3">
      <c r="A47" s="32"/>
      <c r="B47" s="32"/>
      <c r="C47" s="32"/>
      <c r="D47" s="32"/>
      <c r="E47" s="32"/>
      <c r="F47" s="32"/>
      <c r="G47" s="32"/>
      <c r="H47" s="32"/>
      <c r="I47" s="32"/>
      <c r="J47" s="32"/>
      <c r="K47" s="116"/>
    </row>
    <row r="48" spans="1:13" x14ac:dyDescent="0.3">
      <c r="A48" s="32"/>
      <c r="B48" s="32"/>
      <c r="C48" s="32"/>
      <c r="D48" s="32"/>
      <c r="E48" s="32"/>
      <c r="F48" s="32"/>
      <c r="G48" s="32"/>
      <c r="H48" s="32"/>
      <c r="I48" s="32"/>
      <c r="J48" s="32"/>
      <c r="K48" s="116"/>
    </row>
    <row r="49" spans="1:11" x14ac:dyDescent="0.3">
      <c r="A49" s="32"/>
      <c r="B49" s="32"/>
      <c r="C49" s="32"/>
      <c r="D49" s="32"/>
      <c r="E49" s="32"/>
      <c r="F49" s="32"/>
      <c r="G49" s="32"/>
      <c r="H49" s="32"/>
      <c r="I49" s="32"/>
      <c r="J49" s="32"/>
      <c r="K49" s="116"/>
    </row>
    <row r="50" spans="1:11" x14ac:dyDescent="0.3">
      <c r="A50" s="32"/>
      <c r="B50" s="32"/>
      <c r="C50" s="32"/>
      <c r="D50" s="32"/>
      <c r="E50" s="32"/>
      <c r="F50" s="32"/>
      <c r="G50" s="32"/>
      <c r="H50" s="32"/>
      <c r="I50" s="32"/>
      <c r="J50" s="32"/>
      <c r="K50" s="116"/>
    </row>
    <row r="51" spans="1:11" x14ac:dyDescent="0.3">
      <c r="A51" s="32"/>
      <c r="B51" s="32"/>
      <c r="C51" s="32"/>
      <c r="D51" s="32"/>
      <c r="E51" s="32"/>
      <c r="F51" s="32"/>
      <c r="G51" s="32"/>
      <c r="H51" s="32"/>
      <c r="I51" s="32"/>
      <c r="J51" s="32"/>
      <c r="K51" s="116"/>
    </row>
    <row r="52" spans="1:11" x14ac:dyDescent="0.3">
      <c r="A52" s="32"/>
      <c r="B52" s="32"/>
      <c r="C52" s="32"/>
      <c r="D52" s="32"/>
      <c r="E52" s="32"/>
      <c r="F52" s="32"/>
      <c r="G52" s="32"/>
      <c r="H52" s="32"/>
      <c r="I52" s="32"/>
      <c r="J52" s="32"/>
      <c r="K52" s="116"/>
    </row>
    <row r="53" spans="1:11" x14ac:dyDescent="0.3">
      <c r="A53" s="32"/>
      <c r="B53" s="32"/>
      <c r="C53" s="32"/>
      <c r="D53" s="32"/>
      <c r="E53" s="32"/>
      <c r="F53" s="32"/>
      <c r="G53" s="32"/>
      <c r="H53" s="32"/>
      <c r="I53" s="32"/>
      <c r="J53" s="32"/>
      <c r="K53" s="116"/>
    </row>
    <row r="54" spans="1:11" x14ac:dyDescent="0.3">
      <c r="A54" s="32"/>
      <c r="B54" s="32"/>
      <c r="C54" s="32"/>
      <c r="D54" s="32"/>
      <c r="E54" s="32"/>
      <c r="F54" s="32"/>
      <c r="G54" s="32"/>
      <c r="H54" s="32"/>
      <c r="I54" s="32"/>
      <c r="J54" s="32"/>
      <c r="K54" s="116"/>
    </row>
    <row r="55" spans="1:11" x14ac:dyDescent="0.3">
      <c r="A55" s="32"/>
      <c r="B55" s="32"/>
      <c r="C55" s="32"/>
      <c r="D55" s="32"/>
      <c r="E55" s="32"/>
      <c r="F55" s="32"/>
      <c r="G55" s="32"/>
      <c r="H55" s="32"/>
      <c r="I55" s="32"/>
      <c r="J55" s="32"/>
      <c r="K55" s="116"/>
    </row>
    <row r="56" spans="1:11" x14ac:dyDescent="0.3">
      <c r="A56" s="32"/>
      <c r="B56" s="32"/>
      <c r="C56" s="32"/>
      <c r="D56" s="32"/>
      <c r="E56" s="32"/>
      <c r="F56" s="32"/>
      <c r="G56" s="32"/>
      <c r="H56" s="32"/>
      <c r="I56" s="32"/>
      <c r="J56" s="32"/>
      <c r="K56" s="116"/>
    </row>
    <row r="57" spans="1:11" x14ac:dyDescent="0.3">
      <c r="A57" s="32"/>
      <c r="B57" s="32"/>
      <c r="C57" s="32"/>
      <c r="D57" s="32"/>
      <c r="E57" s="32"/>
      <c r="F57" s="32"/>
      <c r="G57" s="32"/>
      <c r="H57" s="32"/>
      <c r="I57" s="32"/>
      <c r="J57" s="32"/>
      <c r="K57" s="116"/>
    </row>
    <row r="58" spans="1:11" x14ac:dyDescent="0.3">
      <c r="A58" s="32"/>
      <c r="B58" s="32"/>
      <c r="C58" s="32"/>
      <c r="D58" s="32"/>
      <c r="E58" s="32"/>
      <c r="F58" s="32"/>
      <c r="G58" s="32"/>
      <c r="H58" s="32"/>
      <c r="I58" s="32"/>
      <c r="J58" s="32"/>
      <c r="K58" s="116"/>
    </row>
    <row r="59" spans="1:11" x14ac:dyDescent="0.3">
      <c r="A59" s="32"/>
      <c r="B59" s="32"/>
      <c r="C59" s="32"/>
      <c r="D59" s="32"/>
      <c r="E59" s="32"/>
      <c r="F59" s="32"/>
      <c r="G59" s="32"/>
      <c r="H59" s="32"/>
      <c r="I59" s="32"/>
      <c r="J59" s="32"/>
      <c r="K59" s="116"/>
    </row>
    <row r="60" spans="1:11" x14ac:dyDescent="0.3">
      <c r="A60" s="32"/>
      <c r="B60" s="32"/>
      <c r="C60" s="32"/>
      <c r="D60" s="32"/>
      <c r="E60" s="32"/>
      <c r="F60" s="32"/>
      <c r="G60" s="32"/>
      <c r="H60" s="32"/>
      <c r="I60" s="32"/>
      <c r="J60" s="32"/>
      <c r="K60" s="116"/>
    </row>
    <row r="61" spans="1:11" x14ac:dyDescent="0.3">
      <c r="A61" s="32"/>
      <c r="B61" s="32"/>
      <c r="C61" s="32"/>
      <c r="D61" s="32"/>
      <c r="E61" s="32"/>
      <c r="F61" s="32"/>
      <c r="G61" s="32"/>
      <c r="H61" s="32"/>
      <c r="I61" s="32"/>
      <c r="J61" s="32"/>
      <c r="K61" s="116"/>
    </row>
    <row r="62" spans="1:11" x14ac:dyDescent="0.3">
      <c r="A62" s="32"/>
      <c r="B62" s="32"/>
      <c r="C62" s="32"/>
      <c r="D62" s="32"/>
      <c r="E62" s="32"/>
      <c r="F62" s="32"/>
      <c r="G62" s="32"/>
      <c r="H62" s="32"/>
      <c r="I62" s="32"/>
      <c r="J62" s="32"/>
      <c r="K62" s="116"/>
    </row>
    <row r="63" spans="1:11" x14ac:dyDescent="0.3">
      <c r="A63" s="32"/>
      <c r="B63" s="32"/>
      <c r="C63" s="32"/>
      <c r="D63" s="32"/>
      <c r="E63" s="32"/>
      <c r="F63" s="32"/>
      <c r="G63" s="32"/>
      <c r="H63" s="32"/>
      <c r="I63" s="32"/>
      <c r="J63" s="32"/>
      <c r="K63" s="116"/>
    </row>
    <row r="64" spans="1:11" x14ac:dyDescent="0.3">
      <c r="A64" s="32"/>
      <c r="B64" s="32"/>
      <c r="C64" s="32"/>
      <c r="D64" s="32"/>
      <c r="E64" s="32"/>
      <c r="F64" s="32"/>
      <c r="G64" s="32"/>
      <c r="H64" s="32"/>
      <c r="I64" s="32"/>
      <c r="J64" s="32"/>
      <c r="K64" s="116"/>
    </row>
    <row r="65" spans="1:11" x14ac:dyDescent="0.3">
      <c r="A65" s="32"/>
      <c r="B65" s="32"/>
      <c r="C65" s="32"/>
      <c r="D65" s="32"/>
      <c r="E65" s="32"/>
      <c r="F65" s="32"/>
      <c r="G65" s="32"/>
      <c r="H65" s="32"/>
      <c r="I65" s="32"/>
      <c r="J65" s="32"/>
      <c r="K65" s="116"/>
    </row>
    <row r="66" spans="1:11" x14ac:dyDescent="0.3">
      <c r="A66" s="32"/>
      <c r="B66" s="32"/>
      <c r="C66" s="32"/>
      <c r="D66" s="32"/>
      <c r="E66" s="32"/>
      <c r="F66" s="32"/>
      <c r="G66" s="32"/>
      <c r="H66" s="32"/>
      <c r="I66" s="32"/>
      <c r="J66" s="32"/>
      <c r="K66" s="116"/>
    </row>
    <row r="67" spans="1:11" x14ac:dyDescent="0.3">
      <c r="A67" s="32"/>
      <c r="B67" s="32"/>
      <c r="C67" s="32"/>
      <c r="D67" s="32"/>
      <c r="E67" s="32"/>
      <c r="F67" s="32"/>
      <c r="G67" s="32"/>
      <c r="H67" s="32"/>
      <c r="I67" s="32"/>
      <c r="J67" s="32"/>
      <c r="K67" s="116"/>
    </row>
    <row r="68" spans="1:11" x14ac:dyDescent="0.3">
      <c r="A68" s="32"/>
      <c r="B68" s="32"/>
      <c r="C68" s="32"/>
      <c r="D68" s="32"/>
      <c r="E68" s="32"/>
      <c r="F68" s="32"/>
      <c r="G68" s="32"/>
      <c r="H68" s="32"/>
      <c r="I68" s="32"/>
      <c r="J68" s="32"/>
      <c r="K68" s="116"/>
    </row>
    <row r="69" spans="1:11" x14ac:dyDescent="0.3">
      <c r="A69" s="32"/>
      <c r="B69" s="32"/>
      <c r="C69" s="32"/>
      <c r="D69" s="32"/>
      <c r="E69" s="32"/>
      <c r="F69" s="32"/>
      <c r="G69" s="32"/>
      <c r="H69" s="32"/>
      <c r="I69" s="32"/>
      <c r="J69" s="32"/>
      <c r="K69" s="116"/>
    </row>
    <row r="70" spans="1:11" x14ac:dyDescent="0.3">
      <c r="A70" s="32"/>
      <c r="B70" s="32"/>
      <c r="C70" s="32"/>
      <c r="D70" s="32"/>
      <c r="E70" s="32"/>
      <c r="F70" s="32"/>
      <c r="G70" s="32"/>
      <c r="H70" s="32"/>
      <c r="I70" s="32"/>
      <c r="J70" s="32"/>
      <c r="K70" s="116"/>
    </row>
  </sheetData>
  <sheetProtection algorithmName="SHA-512" hashValue="MnDyJ63dx2afqxF/rUuxFZvKh06xLHBjz0YxYhbs1r+FqYuZhLNrEGGZFZNCksTvgu9ITGgGdmY2Ki7twdPknA==" saltValue="qKmVI6FrUT+UYGv9bMvgzg==" spinCount="100000" sheet="1" objects="1" scenarios="1" formatColumns="0" formatRows="0"/>
  <mergeCells count="8">
    <mergeCell ref="F39:G39"/>
    <mergeCell ref="C41:D41"/>
    <mergeCell ref="C5:E5"/>
    <mergeCell ref="G5:H5"/>
    <mergeCell ref="I5:K5"/>
    <mergeCell ref="C6:E6"/>
    <mergeCell ref="G6:H6"/>
    <mergeCell ref="I6:J6"/>
  </mergeCells>
  <conditionalFormatting sqref="C42:D42">
    <cfRule type="expression" dxfId="50" priority="6">
      <formula>$E$42="MOYEN"</formula>
    </cfRule>
    <cfRule type="expression" dxfId="49" priority="9">
      <formula>$E$42="INSUFFISANT"</formula>
    </cfRule>
  </conditionalFormatting>
  <conditionalFormatting sqref="C43:D43">
    <cfRule type="cellIs" dxfId="48" priority="1" operator="equal">
      <formula>"INELIGIBLE"</formula>
    </cfRule>
    <cfRule type="expression" dxfId="47" priority="4">
      <formula>$E$43="INSUFFISANT"</formula>
    </cfRule>
    <cfRule type="expression" dxfId="46" priority="5">
      <formula>$E$43="MOYEN"</formula>
    </cfRule>
    <cfRule type="expression" dxfId="45" priority="8">
      <formula>$C$43="INELIGIBLE"</formula>
    </cfRule>
  </conditionalFormatting>
  <conditionalFormatting sqref="C44:D44">
    <cfRule type="expression" dxfId="44" priority="7">
      <formula>$E$44="MOYEN"</formula>
    </cfRule>
    <cfRule type="expression" dxfId="43" priority="10">
      <formula>$E$44="INSUFFISANT"</formula>
    </cfRule>
  </conditionalFormatting>
  <conditionalFormatting sqref="C45:D45">
    <cfRule type="expression" dxfId="42" priority="2">
      <formula>$E$45="MOYEN"</formula>
    </cfRule>
    <cfRule type="expression" dxfId="41" priority="3">
      <formula>$E$45="INSUFFISANT"</formula>
    </cfRule>
  </conditionalFormatting>
  <conditionalFormatting sqref="H23">
    <cfRule type="cellIs" dxfId="40" priority="11" operator="equal">
      <formula>0</formula>
    </cfRule>
  </conditionalFormatting>
  <dataValidations count="3">
    <dataValidation type="list" allowBlank="1" showInputMessage="1" showErrorMessage="1" sqref="G23" xr:uid="{00000000-0002-0000-0200-000000000000}">
      <formula1>$L$1:$L$4</formula1>
    </dataValidation>
    <dataValidation type="list" allowBlank="1" showInputMessage="1" showErrorMessage="1" sqref="G9 G21 G14:G16" xr:uid="{00000000-0002-0000-0200-000001000000}">
      <formula1>$L$1:$L$5</formula1>
    </dataValidation>
    <dataValidation type="list" allowBlank="1" showInputMessage="1" showErrorMessage="1" sqref="G10:G13 G22 G27:G30 G34:G37" xr:uid="{00000000-0002-0000-0200-000002000000}">
      <formula1>$L$1:$L$3</formula1>
    </dataValidation>
  </dataValidations>
  <pageMargins left="0.7" right="0.7" top="0.75" bottom="0.75" header="0.3" footer="0.3"/>
  <ignoredErrors>
    <ignoredError sqref="E43"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B88D6"/>
  </sheetPr>
  <dimension ref="A1:U86"/>
  <sheetViews>
    <sheetView workbookViewId="0">
      <selection activeCell="K27" sqref="K27"/>
    </sheetView>
  </sheetViews>
  <sheetFormatPr baseColWidth="10" defaultRowHeight="13.8" x14ac:dyDescent="0.3"/>
  <cols>
    <col min="1" max="1" width="3.6328125" style="26" customWidth="1"/>
    <col min="2" max="2" width="56.81640625" style="60" customWidth="1"/>
    <col min="3" max="6" width="17" style="60" customWidth="1"/>
    <col min="7" max="7" width="15" style="60" customWidth="1"/>
    <col min="8" max="9" width="10.90625" style="60"/>
    <col min="10" max="10" width="17.453125" style="60" customWidth="1"/>
    <col min="11" max="11" width="66.81640625" style="60" customWidth="1"/>
    <col min="12" max="13" width="10.90625" style="32"/>
    <col min="14" max="16384" width="10.90625" style="60"/>
  </cols>
  <sheetData>
    <row r="1" spans="2:21" x14ac:dyDescent="0.3">
      <c r="B1" s="27"/>
      <c r="C1" s="27"/>
      <c r="D1" s="27"/>
      <c r="E1" s="27"/>
      <c r="F1" s="27"/>
      <c r="G1" s="28"/>
      <c r="H1" s="29"/>
      <c r="I1" s="29"/>
      <c r="J1" s="30"/>
      <c r="K1" s="31"/>
    </row>
    <row r="2" spans="2:21" ht="23.4" x14ac:dyDescent="0.45">
      <c r="B2" s="61" t="s">
        <v>127</v>
      </c>
      <c r="C2" s="62"/>
      <c r="D2" s="62"/>
      <c r="E2" s="63"/>
      <c r="F2" s="61" t="s">
        <v>27</v>
      </c>
      <c r="G2" s="63"/>
      <c r="H2" s="63"/>
      <c r="I2" s="64"/>
      <c r="J2" s="64"/>
      <c r="K2" s="64"/>
      <c r="L2" s="32">
        <v>1</v>
      </c>
    </row>
    <row r="3" spans="2:21" ht="14.4" x14ac:dyDescent="0.3">
      <c r="B3" s="33" t="s">
        <v>110</v>
      </c>
      <c r="C3" s="27"/>
      <c r="D3" s="27"/>
      <c r="E3" s="27"/>
      <c r="F3" s="34"/>
      <c r="G3" s="28"/>
      <c r="H3" s="29"/>
      <c r="I3" s="29"/>
      <c r="J3" s="30"/>
      <c r="K3" s="31"/>
      <c r="L3" s="32">
        <v>2</v>
      </c>
    </row>
    <row r="4" spans="2:21" s="26" customFormat="1" ht="14.4" thickBot="1" x14ac:dyDescent="0.35">
      <c r="B4" s="27"/>
      <c r="C4" s="27"/>
      <c r="D4" s="27"/>
      <c r="E4" s="27"/>
      <c r="F4" s="34"/>
      <c r="G4" s="28"/>
      <c r="H4" s="29"/>
      <c r="I4" s="29"/>
      <c r="J4" s="30"/>
      <c r="K4" s="31"/>
      <c r="L4" s="32">
        <v>3</v>
      </c>
      <c r="M4" s="32"/>
      <c r="N4" s="32"/>
      <c r="O4" s="32"/>
      <c r="P4" s="32"/>
      <c r="Q4" s="32"/>
      <c r="R4" s="32"/>
      <c r="S4" s="32"/>
      <c r="T4" s="32"/>
      <c r="U4" s="32"/>
    </row>
    <row r="5" spans="2:21" s="64" customFormat="1" ht="33" customHeight="1" thickBot="1" x14ac:dyDescent="0.5">
      <c r="B5" s="65" t="s">
        <v>5</v>
      </c>
      <c r="C5" s="191">
        <f>NOTICE!D12</f>
        <v>0</v>
      </c>
      <c r="D5" s="192"/>
      <c r="E5" s="193"/>
      <c r="F5" s="66"/>
      <c r="G5" s="194" t="s">
        <v>29</v>
      </c>
      <c r="H5" s="195"/>
      <c r="I5" s="182"/>
      <c r="J5" s="183"/>
      <c r="K5" s="184"/>
      <c r="L5" s="32">
        <v>4</v>
      </c>
      <c r="M5" s="108"/>
    </row>
    <row r="6" spans="2:21" s="26" customFormat="1" ht="34.200000000000003" customHeight="1" thickBot="1" x14ac:dyDescent="0.35">
      <c r="B6" s="67" t="s">
        <v>6</v>
      </c>
      <c r="C6" s="191">
        <f>NOTICE!D13</f>
        <v>0</v>
      </c>
      <c r="D6" s="192"/>
      <c r="E6" s="193"/>
      <c r="F6" s="66"/>
      <c r="G6" s="194" t="s">
        <v>30</v>
      </c>
      <c r="H6" s="195"/>
      <c r="I6" s="185"/>
      <c r="J6" s="186"/>
      <c r="K6" s="104"/>
      <c r="L6" s="35">
        <v>2</v>
      </c>
      <c r="M6" s="32"/>
      <c r="N6" s="32"/>
      <c r="O6" s="32"/>
      <c r="P6" s="32"/>
      <c r="Q6" s="32"/>
      <c r="R6" s="32"/>
      <c r="S6" s="32"/>
      <c r="T6" s="32"/>
      <c r="U6" s="32"/>
    </row>
    <row r="7" spans="2:21" s="26" customFormat="1" ht="16.2" thickBot="1" x14ac:dyDescent="0.35">
      <c r="B7" s="37"/>
      <c r="C7" s="36"/>
      <c r="D7" s="36"/>
      <c r="E7" s="36"/>
      <c r="F7" s="36"/>
      <c r="G7" s="38"/>
      <c r="H7" s="39"/>
      <c r="I7" s="40"/>
      <c r="J7" s="36"/>
      <c r="K7" s="41"/>
      <c r="L7" s="35">
        <v>3</v>
      </c>
      <c r="M7" s="32"/>
      <c r="N7" s="32"/>
      <c r="O7" s="32"/>
      <c r="P7" s="32"/>
      <c r="Q7" s="32"/>
      <c r="R7" s="32"/>
      <c r="S7" s="32"/>
      <c r="T7" s="32"/>
      <c r="U7" s="32"/>
    </row>
    <row r="8" spans="2:21" ht="19.2" customHeight="1" x14ac:dyDescent="0.3">
      <c r="B8" s="42" t="s">
        <v>31</v>
      </c>
      <c r="C8" s="43" t="s">
        <v>32</v>
      </c>
      <c r="D8" s="43" t="s">
        <v>33</v>
      </c>
      <c r="E8" s="43" t="s">
        <v>34</v>
      </c>
      <c r="F8" s="43" t="s">
        <v>35</v>
      </c>
      <c r="G8" s="43" t="s">
        <v>66</v>
      </c>
      <c r="H8" s="51" t="s">
        <v>67</v>
      </c>
      <c r="I8" s="43" t="s">
        <v>68</v>
      </c>
      <c r="J8" s="43" t="s">
        <v>69</v>
      </c>
      <c r="K8" s="43" t="s">
        <v>70</v>
      </c>
      <c r="L8" s="35">
        <v>4</v>
      </c>
      <c r="M8" s="68"/>
      <c r="N8" s="68"/>
      <c r="O8" s="68"/>
      <c r="P8" s="32"/>
      <c r="Q8" s="32"/>
      <c r="R8" s="32"/>
      <c r="S8" s="32"/>
      <c r="T8" s="32"/>
      <c r="U8" s="32"/>
    </row>
    <row r="9" spans="2:21" ht="42" customHeight="1" x14ac:dyDescent="0.3">
      <c r="B9" s="44" t="s">
        <v>116</v>
      </c>
      <c r="C9" s="45" t="s">
        <v>36</v>
      </c>
      <c r="D9" s="45" t="s">
        <v>37</v>
      </c>
      <c r="E9" s="45" t="s">
        <v>38</v>
      </c>
      <c r="F9" s="45" t="s">
        <v>39</v>
      </c>
      <c r="G9" s="50"/>
      <c r="H9" s="69" t="str">
        <f>IF(ISBLANK(G9),"",IF(G9=1,2,IF(G9=2,1,IF(G9=3,1,0))))</f>
        <v/>
      </c>
      <c r="I9" s="52">
        <v>2</v>
      </c>
      <c r="J9" s="103"/>
      <c r="K9" s="59" t="str">
        <f>IF(G9="","",IF(G9=1,"","L’orientation des bâtiments est primordiale. Si celle-ci n’a pas été ou ne peut être optimisée lors de la construction, des éléments de ventilation devront être ajoutés pour faciliter la circulation de l’air."))</f>
        <v/>
      </c>
      <c r="M9" s="68"/>
      <c r="N9" s="68"/>
      <c r="O9" s="68"/>
      <c r="P9" s="32"/>
      <c r="Q9" s="32"/>
      <c r="R9" s="32"/>
      <c r="S9" s="32"/>
      <c r="T9" s="32"/>
      <c r="U9" s="32"/>
    </row>
    <row r="10" spans="2:21" s="36" customFormat="1" ht="42" customHeight="1" x14ac:dyDescent="0.3">
      <c r="B10" s="46" t="s">
        <v>40</v>
      </c>
      <c r="C10" s="45" t="s">
        <v>41</v>
      </c>
      <c r="D10" s="45" t="s">
        <v>42</v>
      </c>
      <c r="E10" s="47"/>
      <c r="F10" s="47"/>
      <c r="G10" s="50"/>
      <c r="H10" s="69" t="str">
        <f>IF(ISBLANK(G10),"",IF(G10=1,1,0))</f>
        <v/>
      </c>
      <c r="I10" s="52">
        <v>1</v>
      </c>
      <c r="J10" s="103"/>
      <c r="K10" s="59" t="str">
        <f>IF(G10="","",IF(G10=1,"","L’aménagement des abords, notamment par l’implantation d’un couvert végétal, permet de conserver la fraîcheur et de limiter l’accumulation de chaleur."))</f>
        <v/>
      </c>
      <c r="L10" s="32"/>
      <c r="M10" s="109"/>
    </row>
    <row r="11" spans="2:21" ht="42" customHeight="1" x14ac:dyDescent="0.3">
      <c r="B11" s="46" t="s">
        <v>43</v>
      </c>
      <c r="C11" s="45" t="s">
        <v>44</v>
      </c>
      <c r="D11" s="45" t="s">
        <v>45</v>
      </c>
      <c r="E11" s="47"/>
      <c r="F11" s="47"/>
      <c r="G11" s="50"/>
      <c r="H11" s="69" t="str">
        <f>IF(ISBLANK(G11),"",IF(G11=1,1,0))</f>
        <v/>
      </c>
      <c r="I11" s="52">
        <v>1</v>
      </c>
      <c r="J11" s="103"/>
      <c r="K11" s="59" t="str">
        <f>IF(G11="","",IF(G11=1,"","Les obstacles situés à moins de 20 m des entrées et sorties d’air constituent un frein à l’optimisation de la circulation et du renouvellement de l’air. Il est donc fortement conseillé de les retirer."))</f>
        <v/>
      </c>
    </row>
    <row r="12" spans="2:21" ht="42" customHeight="1" x14ac:dyDescent="0.3">
      <c r="B12" s="48" t="s">
        <v>118</v>
      </c>
      <c r="C12" s="45" t="s">
        <v>46</v>
      </c>
      <c r="D12" s="45" t="s">
        <v>47</v>
      </c>
      <c r="E12" s="47"/>
      <c r="F12" s="47"/>
      <c r="G12" s="50"/>
      <c r="H12" s="69" t="str">
        <f>IF(ISBLANK(G12),"",IF(G12=1,1,0))</f>
        <v/>
      </c>
      <c r="I12" s="52">
        <v>1</v>
      </c>
      <c r="J12" s="103"/>
      <c r="K12" s="59" t="str">
        <f>IF(ISBLANK(G12),"",(IF(G12=2,L12,"")))</f>
        <v/>
      </c>
      <c r="L12" s="32" t="s">
        <v>71</v>
      </c>
    </row>
    <row r="13" spans="2:21" ht="42" customHeight="1" x14ac:dyDescent="0.3">
      <c r="B13" s="46" t="s">
        <v>48</v>
      </c>
      <c r="C13" s="45" t="s">
        <v>49</v>
      </c>
      <c r="D13" s="45" t="s">
        <v>50</v>
      </c>
      <c r="E13" s="47"/>
      <c r="F13" s="47"/>
      <c r="G13" s="50"/>
      <c r="H13" s="69" t="str">
        <f>IF(ISBLANK(G13),"",IF(G13=1,1,0))</f>
        <v/>
      </c>
      <c r="I13" s="52">
        <v>1</v>
      </c>
      <c r="J13" s="103"/>
      <c r="K13" s="59"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2:21" ht="42" customHeight="1" x14ac:dyDescent="0.3">
      <c r="B14" s="46" t="s">
        <v>51</v>
      </c>
      <c r="C14" s="45" t="s">
        <v>52</v>
      </c>
      <c r="D14" s="45" t="s">
        <v>53</v>
      </c>
      <c r="E14" s="45" t="s">
        <v>54</v>
      </c>
      <c r="F14" s="45" t="s">
        <v>55</v>
      </c>
      <c r="G14" s="50"/>
      <c r="H14" s="69" t="str">
        <f>IF(ISBLANK(G14),"",IF(G14=1,2,IF(G14=2,1,IF(G14=3,0.5,0))))</f>
        <v/>
      </c>
      <c r="I14" s="52">
        <v>2</v>
      </c>
      <c r="J14" s="103"/>
      <c r="K14" s="59" t="str">
        <f>IF(G14="","",IF(G14=1,"","Lors des rénovations ou des constructions, l’isolation doit être optimale, notamment grâce à la mise en place de panneaux sandwich avec mousse de polyuréthane, qui offrent le coefficient thermique le plus favorable."))</f>
        <v/>
      </c>
    </row>
    <row r="15" spans="2:21" ht="42" customHeight="1" x14ac:dyDescent="0.3">
      <c r="B15" s="46" t="s">
        <v>56</v>
      </c>
      <c r="C15" s="45" t="s">
        <v>57</v>
      </c>
      <c r="D15" s="45" t="s">
        <v>58</v>
      </c>
      <c r="E15" s="49" t="s">
        <v>59</v>
      </c>
      <c r="F15" s="45" t="s">
        <v>60</v>
      </c>
      <c r="G15" s="50"/>
      <c r="H15" s="69" t="str">
        <f>IF(ISBLANK(G15),"",IF(G15=1,2,IF(G15=2,1,IF(G15=3,0.5,0))))</f>
        <v/>
      </c>
      <c r="I15" s="52">
        <v>2</v>
      </c>
      <c r="J15" s="103"/>
      <c r="K15" s="59" t="str">
        <f>IF(G15="","",IF(G15=1,"","Lors des rénovations ou des constructions, l’isolation doit être optimale, notamment grâce à la mise en place de panneaux sandwich avec mousse de polyuréthane, qui offrent le coefficient thermique le plus favorable."))</f>
        <v/>
      </c>
    </row>
    <row r="16" spans="2:21" ht="42" customHeight="1" x14ac:dyDescent="0.3">
      <c r="B16" s="46" t="s">
        <v>61</v>
      </c>
      <c r="C16" s="45" t="s">
        <v>62</v>
      </c>
      <c r="D16" s="45" t="s">
        <v>63</v>
      </c>
      <c r="E16" s="49" t="s">
        <v>64</v>
      </c>
      <c r="F16" s="45" t="s">
        <v>65</v>
      </c>
      <c r="G16" s="50"/>
      <c r="H16" s="69" t="str">
        <f>IF(ISBLANK(G16),"",IF(G16=1,4,IF(G16=2,3,IF(G16=3,1,0))))</f>
        <v/>
      </c>
      <c r="I16" s="52">
        <v>4</v>
      </c>
      <c r="J16" s="103"/>
      <c r="K16" s="59" t="str">
        <f>IF(G16="","",IF(G16=1,"",L16))</f>
        <v/>
      </c>
      <c r="L16" s="32" t="s">
        <v>72</v>
      </c>
    </row>
    <row r="17" spans="2:13" s="164" customFormat="1" ht="42" customHeight="1" thickBot="1" x14ac:dyDescent="0.35">
      <c r="B17" s="165" t="s">
        <v>117</v>
      </c>
      <c r="C17" s="166"/>
      <c r="D17" s="166"/>
      <c r="E17" s="167"/>
      <c r="F17" s="166"/>
      <c r="G17" s="172"/>
      <c r="H17" s="52"/>
      <c r="I17" s="52"/>
      <c r="J17" s="171"/>
      <c r="K17" s="59"/>
      <c r="L17" s="170"/>
      <c r="M17" s="170"/>
    </row>
    <row r="18" spans="2:13" ht="14.4" thickBot="1" x14ac:dyDescent="0.35">
      <c r="B18" s="56"/>
      <c r="C18" s="56"/>
      <c r="D18" s="56"/>
      <c r="E18" s="56"/>
      <c r="F18" s="56"/>
      <c r="G18" s="54" t="s">
        <v>67</v>
      </c>
      <c r="H18" s="78">
        <f>SUM(H9:H16)</f>
        <v>0</v>
      </c>
      <c r="I18" s="54">
        <f>SUM(I9:I16)</f>
        <v>14</v>
      </c>
      <c r="J18" s="58"/>
      <c r="K18" s="57"/>
    </row>
    <row r="19" spans="2:13" ht="14.4" thickBot="1" x14ac:dyDescent="0.35">
      <c r="H19" s="70"/>
      <c r="I19" s="55"/>
    </row>
    <row r="20" spans="2:13" x14ac:dyDescent="0.3">
      <c r="B20" s="42" t="s">
        <v>73</v>
      </c>
      <c r="C20" s="43" t="s">
        <v>32</v>
      </c>
      <c r="D20" s="43" t="s">
        <v>33</v>
      </c>
      <c r="E20" s="43" t="s">
        <v>34</v>
      </c>
      <c r="F20" s="43" t="s">
        <v>35</v>
      </c>
      <c r="G20" s="43" t="s">
        <v>66</v>
      </c>
      <c r="H20" s="51" t="s">
        <v>67</v>
      </c>
      <c r="I20" s="43" t="s">
        <v>68</v>
      </c>
      <c r="J20" s="43"/>
      <c r="K20" s="43"/>
    </row>
    <row r="21" spans="2:13" ht="42" customHeight="1" x14ac:dyDescent="0.3">
      <c r="B21" s="46" t="s">
        <v>74</v>
      </c>
      <c r="C21" s="45" t="s">
        <v>75</v>
      </c>
      <c r="D21" s="45" t="s">
        <v>76</v>
      </c>
      <c r="E21" s="45" t="s">
        <v>77</v>
      </c>
      <c r="F21" s="45" t="s">
        <v>78</v>
      </c>
      <c r="G21" s="50"/>
      <c r="H21" s="71" t="str">
        <f>IF(ISBLANK(G21),"",IF(G21=1,5,IF(OR(G21=2,G21=3),4,0)))</f>
        <v/>
      </c>
      <c r="I21" s="53">
        <v>5</v>
      </c>
      <c r="J21" s="103"/>
      <c r="K21" s="59" t="str">
        <f>IF(OR(G21=3,G21=4),L21,"")</f>
        <v/>
      </c>
      <c r="L21" s="32" t="s">
        <v>83</v>
      </c>
    </row>
    <row r="22" spans="2:13" ht="42" customHeight="1" x14ac:dyDescent="0.3">
      <c r="B22" s="46" t="s">
        <v>120</v>
      </c>
      <c r="C22" s="45" t="s">
        <v>45</v>
      </c>
      <c r="D22" s="45" t="s">
        <v>44</v>
      </c>
      <c r="E22" s="45"/>
      <c r="F22" s="45"/>
      <c r="G22" s="50"/>
      <c r="H22" s="71" t="str">
        <f>IF(ISBLANK(G22),"",IF(G22=1,2,0))</f>
        <v/>
      </c>
      <c r="I22" s="53">
        <v>2</v>
      </c>
      <c r="J22" s="103"/>
      <c r="K22" s="79" t="str">
        <f>IF(G22=2,L22,"")</f>
        <v/>
      </c>
      <c r="L22" s="32" t="s">
        <v>124</v>
      </c>
    </row>
    <row r="23" spans="2:13" ht="42" customHeight="1" thickBot="1" x14ac:dyDescent="0.35">
      <c r="B23" s="72" t="s">
        <v>119</v>
      </c>
      <c r="C23" s="73" t="s">
        <v>79</v>
      </c>
      <c r="D23" s="74" t="s">
        <v>80</v>
      </c>
      <c r="E23" s="73" t="s">
        <v>81</v>
      </c>
      <c r="F23" s="75"/>
      <c r="G23" s="50"/>
      <c r="H23" s="76" t="str">
        <f>IF(ISBLANK(G23),"",IF(G23=1,3,IF(G23=2,2,0)))</f>
        <v/>
      </c>
      <c r="I23" s="53">
        <v>3</v>
      </c>
      <c r="J23" s="103"/>
      <c r="K23" s="77" t="str">
        <f>IF(G23=3,"Il est rappelé que pour être éligible au PME, l'utilisation d'une gaine souple est interdite.","")</f>
        <v/>
      </c>
    </row>
    <row r="24" spans="2:13" ht="14.4" thickBot="1" x14ac:dyDescent="0.35">
      <c r="B24" s="56"/>
      <c r="C24" s="56"/>
      <c r="D24" s="56"/>
      <c r="E24" s="56"/>
      <c r="F24" s="56"/>
      <c r="G24" s="54" t="s">
        <v>67</v>
      </c>
      <c r="H24" s="78">
        <f>SUM(H21:H23)</f>
        <v>0</v>
      </c>
      <c r="I24" s="54">
        <f>SUM(I21:I23)</f>
        <v>10</v>
      </c>
      <c r="J24" s="56"/>
      <c r="K24" s="56"/>
    </row>
    <row r="25" spans="2:13" ht="14.4" thickBot="1" x14ac:dyDescent="0.35"/>
    <row r="26" spans="2:13" x14ac:dyDescent="0.3">
      <c r="B26" s="43" t="s">
        <v>84</v>
      </c>
      <c r="C26" s="43" t="s">
        <v>32</v>
      </c>
      <c r="D26" s="43" t="s">
        <v>33</v>
      </c>
      <c r="E26" s="43"/>
      <c r="F26" s="43"/>
      <c r="G26" s="43" t="s">
        <v>66</v>
      </c>
      <c r="H26" s="43" t="s">
        <v>67</v>
      </c>
      <c r="I26" s="43" t="s">
        <v>68</v>
      </c>
      <c r="J26" s="43"/>
      <c r="K26" s="43"/>
    </row>
    <row r="27" spans="2:13" ht="42" customHeight="1" x14ac:dyDescent="0.3">
      <c r="B27" s="48" t="s">
        <v>121</v>
      </c>
      <c r="C27" s="45" t="s">
        <v>46</v>
      </c>
      <c r="D27" s="45" t="s">
        <v>47</v>
      </c>
      <c r="E27" s="45"/>
      <c r="F27" s="45"/>
      <c r="G27" s="50"/>
      <c r="H27" s="71" t="str">
        <f>IF(ISBLANK(G27),"",IF(G27=1,2,0))</f>
        <v/>
      </c>
      <c r="I27" s="53">
        <v>2</v>
      </c>
      <c r="J27" s="103"/>
      <c r="K27" s="80" t="str">
        <f>IF(G27="","",IF(G27=1,"","Les installations de gestion de l’ambiance doivent être entretenues annuellement afin de garantir un fonctionnement optimal."))</f>
        <v/>
      </c>
      <c r="L27" s="81"/>
    </row>
    <row r="28" spans="2:13" ht="42" customHeight="1" x14ac:dyDescent="0.3">
      <c r="B28" s="48" t="s">
        <v>85</v>
      </c>
      <c r="C28" s="45" t="s">
        <v>46</v>
      </c>
      <c r="D28" s="45" t="s">
        <v>47</v>
      </c>
      <c r="E28" s="45"/>
      <c r="F28" s="45"/>
      <c r="G28" s="50"/>
      <c r="H28" s="71" t="str">
        <f t="shared" ref="H28:H30" si="0">IF(ISBLANK(G28),"",IF(G28=1,2,0))</f>
        <v/>
      </c>
      <c r="I28" s="53">
        <v>2</v>
      </c>
      <c r="J28" s="103"/>
      <c r="K28" s="80" t="str">
        <f>IF(G28="","",IF(G28=1,"","Toutes les installations doivent être nettoyées et vérifiées en fin de bande (turbines, courroies, groupe électrogène…), afin de permettre leur réparation/changement avant l’entrée de nouveaux animaux. "))</f>
        <v/>
      </c>
      <c r="L28" s="81"/>
    </row>
    <row r="29" spans="2:13" ht="42" customHeight="1" x14ac:dyDescent="0.3">
      <c r="B29" s="46" t="s">
        <v>86</v>
      </c>
      <c r="C29" s="45" t="s">
        <v>46</v>
      </c>
      <c r="D29" s="45" t="s">
        <v>47</v>
      </c>
      <c r="E29" s="45"/>
      <c r="F29" s="45"/>
      <c r="G29" s="101"/>
      <c r="H29" s="71" t="str">
        <f t="shared" si="0"/>
        <v/>
      </c>
      <c r="I29" s="53">
        <v>2</v>
      </c>
      <c r="J29" s="103"/>
      <c r="K29" s="80" t="str">
        <f>IF(G29="","",IF(G29=1,"","L’installation électrique doit être conforme à la norme NF C 15-100, relative aux locaux humides présentant des risques d’incendie. Chaque groupe de ventilation doit être protégé par au moins un disjoncteur différentiel."))</f>
        <v/>
      </c>
      <c r="L29" s="81"/>
    </row>
    <row r="30" spans="2:13" ht="42" customHeight="1" thickBot="1" x14ac:dyDescent="0.35">
      <c r="B30" s="46" t="s">
        <v>87</v>
      </c>
      <c r="C30" s="45" t="s">
        <v>45</v>
      </c>
      <c r="D30" s="45" t="s">
        <v>47</v>
      </c>
      <c r="E30" s="45"/>
      <c r="F30" s="45"/>
      <c r="G30" s="90"/>
      <c r="H30" s="71" t="str">
        <f t="shared" si="0"/>
        <v/>
      </c>
      <c r="I30" s="53">
        <v>1</v>
      </c>
      <c r="J30" s="103"/>
      <c r="K30" s="80" t="str">
        <f>IF(G30="","",IF(G30=1,"","Afin de garantir un dépannage immédiat, il est indispensable de disposer d’un stock de pièces détachées."))</f>
        <v/>
      </c>
      <c r="L30" s="81"/>
    </row>
    <row r="31" spans="2:13" ht="14.4" thickBot="1" x14ac:dyDescent="0.35">
      <c r="B31" s="56"/>
      <c r="C31" s="56"/>
      <c r="D31" s="56"/>
      <c r="E31" s="56"/>
      <c r="F31" s="56"/>
      <c r="G31" s="54" t="s">
        <v>67</v>
      </c>
      <c r="H31" s="78">
        <f>IF(COUNTA(G27:G30)=0,0,SUM(H27:H30)+IF(AND(ISBLANK(G30),COUNTBLANK(G27:G30)=1), 1, 0))</f>
        <v>0</v>
      </c>
      <c r="I31" s="54">
        <v>7</v>
      </c>
      <c r="J31" s="56"/>
      <c r="K31" s="56"/>
    </row>
    <row r="32" spans="2:13" s="82" customFormat="1" ht="14.4" thickBot="1" x14ac:dyDescent="0.25">
      <c r="G32" s="40"/>
      <c r="H32" s="39"/>
      <c r="I32" s="40"/>
      <c r="J32" s="83"/>
      <c r="K32" s="84"/>
      <c r="L32" s="85"/>
      <c r="M32" s="85"/>
    </row>
    <row r="33" spans="1:13" s="86" customFormat="1" x14ac:dyDescent="0.2">
      <c r="B33" s="42" t="s">
        <v>88</v>
      </c>
      <c r="C33" s="43"/>
      <c r="D33" s="43"/>
      <c r="E33" s="43"/>
      <c r="F33" s="43"/>
      <c r="G33" s="43" t="s">
        <v>66</v>
      </c>
      <c r="H33" s="51" t="s">
        <v>67</v>
      </c>
      <c r="I33" s="43" t="s">
        <v>68</v>
      </c>
      <c r="J33" s="43"/>
      <c r="K33" s="43"/>
      <c r="L33" s="81"/>
      <c r="M33" s="81"/>
    </row>
    <row r="34" spans="1:13" s="88" customFormat="1" ht="42" customHeight="1" x14ac:dyDescent="0.3">
      <c r="A34" s="86"/>
      <c r="B34" s="87" t="s">
        <v>89</v>
      </c>
      <c r="C34" s="45" t="s">
        <v>41</v>
      </c>
      <c r="D34" s="45" t="s">
        <v>42</v>
      </c>
      <c r="E34" s="47"/>
      <c r="F34" s="47"/>
      <c r="G34" s="50"/>
      <c r="H34" s="71" t="str">
        <f>IF(ISBLANK(G34),"",IF(G34=1,2,0))</f>
        <v/>
      </c>
      <c r="I34" s="53">
        <v>2</v>
      </c>
      <c r="J34" s="103"/>
      <c r="K34" s="59" t="str">
        <f>IF(G34="","",IF(H34=1,"","La surveillance des consommations d'eau en quantité et en qualité est obligatoire afin d'assurer le BEA des animaux. "))</f>
        <v/>
      </c>
      <c r="L34" s="81"/>
      <c r="M34" s="81"/>
    </row>
    <row r="35" spans="1:13" s="88" customFormat="1" ht="42" customHeight="1" x14ac:dyDescent="0.3">
      <c r="A35" s="86"/>
      <c r="B35" s="87" t="s">
        <v>90</v>
      </c>
      <c r="C35" s="45" t="s">
        <v>46</v>
      </c>
      <c r="D35" s="45" t="s">
        <v>47</v>
      </c>
      <c r="E35" s="47"/>
      <c r="F35" s="47"/>
      <c r="G35" s="50"/>
      <c r="H35" s="71" t="str">
        <f t="shared" ref="H35:H36" si="1">IF(ISBLANK(G35),"",IF(G35=1,2,0))</f>
        <v/>
      </c>
      <c r="I35" s="53">
        <v>2</v>
      </c>
      <c r="J35" s="103"/>
      <c r="K35" s="59" t="str">
        <f>IF(G35="","",IF(H35=1,"","L'utilisation de réhydratant compense les effets des coups de chaleur et limite la déshydratation lors de stress thermique."))</f>
        <v/>
      </c>
      <c r="L35" s="81"/>
      <c r="M35" s="81"/>
    </row>
    <row r="36" spans="1:13" s="88" customFormat="1" ht="42" customHeight="1" x14ac:dyDescent="0.3">
      <c r="A36" s="86"/>
      <c r="B36" s="87" t="s">
        <v>91</v>
      </c>
      <c r="C36" s="45" t="s">
        <v>45</v>
      </c>
      <c r="D36" s="45" t="s">
        <v>47</v>
      </c>
      <c r="E36" s="47"/>
      <c r="F36" s="47"/>
      <c r="G36" s="50"/>
      <c r="H36" s="71" t="str">
        <f t="shared" si="1"/>
        <v/>
      </c>
      <c r="I36" s="53">
        <v>2</v>
      </c>
      <c r="J36" s="103"/>
      <c r="K36" s="59" t="str">
        <f>IF(G36="","",IF(G36=1,"","La surveillance des consommations d'eau en quantité et en qualité est obligatoire afin d'assurer le BEA des animaux (purge des pipettes …). "))</f>
        <v/>
      </c>
      <c r="L36" s="81"/>
      <c r="M36" s="81"/>
    </row>
    <row r="37" spans="1:13" s="88" customFormat="1" ht="42" customHeight="1" thickBot="1" x14ac:dyDescent="0.35">
      <c r="A37" s="86"/>
      <c r="B37" s="89" t="s">
        <v>123</v>
      </c>
      <c r="C37" s="45" t="s">
        <v>46</v>
      </c>
      <c r="D37" s="45" t="s">
        <v>47</v>
      </c>
      <c r="E37" s="47"/>
      <c r="F37" s="47"/>
      <c r="G37" s="50"/>
      <c r="H37" s="91" t="str">
        <f>IF(ISBLANK(G37),"",IF(G37=1,1,0))</f>
        <v/>
      </c>
      <c r="I37" s="53">
        <v>1</v>
      </c>
      <c r="J37" s="103"/>
      <c r="K37" s="59" t="str">
        <f>IF(G37="","",IF(G37=1,"","Avec les fenêtres de lumière naturelle, il est impératif de mettre en place de volets pour éviter le rayonnement direct et le rechauffement des bâtiment."))</f>
        <v/>
      </c>
      <c r="L37" s="81"/>
      <c r="M37" s="81"/>
    </row>
    <row r="38" spans="1:13" s="86" customFormat="1" ht="14.4" thickBot="1" x14ac:dyDescent="0.25">
      <c r="B38" s="56"/>
      <c r="C38" s="54"/>
      <c r="D38" s="54"/>
      <c r="E38" s="54"/>
      <c r="F38" s="54"/>
      <c r="G38" s="54" t="s">
        <v>67</v>
      </c>
      <c r="H38" s="92">
        <f>SUM(H34:H37)</f>
        <v>0</v>
      </c>
      <c r="I38" s="54">
        <v>7</v>
      </c>
      <c r="J38" s="54"/>
      <c r="K38" s="54"/>
      <c r="L38" s="81"/>
      <c r="M38" s="81"/>
    </row>
    <row r="39" spans="1:13" ht="14.4" thickBot="1" x14ac:dyDescent="0.35">
      <c r="B39" s="26"/>
      <c r="C39" s="26"/>
      <c r="D39" s="26"/>
      <c r="E39" s="32"/>
      <c r="F39" s="187" t="s">
        <v>92</v>
      </c>
      <c r="G39" s="188"/>
      <c r="H39" s="93">
        <f>H18+H24+H31+H38</f>
        <v>0</v>
      </c>
      <c r="I39" s="54">
        <f>I18+I24+I31+I38</f>
        <v>38</v>
      </c>
      <c r="J39" s="94"/>
      <c r="K39" s="95"/>
    </row>
    <row r="40" spans="1:13" x14ac:dyDescent="0.3">
      <c r="B40" s="32"/>
      <c r="C40" s="32"/>
      <c r="D40" s="32"/>
      <c r="E40" s="32"/>
      <c r="F40" s="32"/>
      <c r="G40" s="32"/>
      <c r="H40" s="32"/>
      <c r="I40" s="32"/>
      <c r="J40" s="32"/>
      <c r="K40" s="32"/>
    </row>
    <row r="41" spans="1:13" ht="18" x14ac:dyDescent="0.35">
      <c r="B41" s="96"/>
      <c r="C41" s="189" t="s">
        <v>93</v>
      </c>
      <c r="D41" s="190"/>
      <c r="E41" s="32"/>
      <c r="F41" s="32"/>
      <c r="G41" s="32"/>
      <c r="H41" s="105" t="s">
        <v>93</v>
      </c>
      <c r="I41" s="105" t="s">
        <v>94</v>
      </c>
      <c r="J41" s="105" t="s">
        <v>95</v>
      </c>
      <c r="K41" s="105" t="s">
        <v>96</v>
      </c>
    </row>
    <row r="42" spans="1:13" ht="18" x14ac:dyDescent="0.35">
      <c r="B42" s="96" t="s">
        <v>97</v>
      </c>
      <c r="C42" s="97" t="str">
        <f>$H42</f>
        <v/>
      </c>
      <c r="D42" s="98" t="s">
        <v>101</v>
      </c>
      <c r="E42" s="102" t="str">
        <f>IF(C42&gt;7,"CORRECT",IF(AND(C42&gt;4,C42&lt;=7),"MOYEN",IF(AND(C42&gt;=0,C42&lt;=4),"INSUFFISANT")))</f>
        <v>CORRECT</v>
      </c>
      <c r="F42" s="32"/>
      <c r="G42" s="102" t="s">
        <v>97</v>
      </c>
      <c r="H42" s="106" t="str">
        <f>IF(ISBLANK(G16),"",H18*$I$42/$I$18)</f>
        <v/>
      </c>
      <c r="I42" s="32">
        <v>10</v>
      </c>
      <c r="J42" s="32">
        <v>7</v>
      </c>
      <c r="K42" s="32">
        <v>4</v>
      </c>
    </row>
    <row r="43" spans="1:13" ht="18" x14ac:dyDescent="0.35">
      <c r="B43" s="96" t="s">
        <v>98</v>
      </c>
      <c r="C43" s="97" t="str">
        <f t="shared" ref="C43:C45" si="2">$H43</f>
        <v/>
      </c>
      <c r="D43" s="98" t="s">
        <v>101</v>
      </c>
      <c r="E43" s="102" t="str">
        <f>IF(C43="INELIGIBLE","INELIGIBLE",IF(C43&gt;7,"CORRECT",IF(AND(C43&gt;4,C43&lt;=7),"MOYEN",IF(AND(C43&gt;=0,C43&lt;=4),"INSUFFISANT"))))</f>
        <v>CORRECT</v>
      </c>
      <c r="F43" s="32"/>
      <c r="G43" s="102" t="s">
        <v>98</v>
      </c>
      <c r="H43" s="107" t="str">
        <f>IF(ISBLANK(G23),"",IF(G23=3,"INELIGIBLE",H24*$I$42/$I$24))</f>
        <v/>
      </c>
      <c r="I43" s="32">
        <v>10</v>
      </c>
      <c r="J43" s="32">
        <v>7</v>
      </c>
      <c r="K43" s="32">
        <v>4</v>
      </c>
    </row>
    <row r="44" spans="1:13" ht="18" x14ac:dyDescent="0.35">
      <c r="B44" s="96" t="s">
        <v>99</v>
      </c>
      <c r="C44" s="97" t="str">
        <f t="shared" si="2"/>
        <v/>
      </c>
      <c r="D44" s="99" t="s">
        <v>101</v>
      </c>
      <c r="E44" s="102" t="str">
        <f t="shared" ref="E44:E45" si="3">IF(C44&gt;7,"CORRECT",IF(AND(C44&gt;4,C44&lt;=7),"MOYEN",IF(AND(C44&gt;=0,C44&lt;=4),"INSUFFISANT")))</f>
        <v>CORRECT</v>
      </c>
      <c r="F44" s="32"/>
      <c r="G44" s="102" t="s">
        <v>99</v>
      </c>
      <c r="H44" s="106" t="str">
        <f>IF(ISBLANK(G29),"",H31*$I$42/$I$31)</f>
        <v/>
      </c>
      <c r="I44" s="32">
        <v>10</v>
      </c>
      <c r="J44" s="32">
        <v>7</v>
      </c>
      <c r="K44" s="32">
        <v>4</v>
      </c>
    </row>
    <row r="45" spans="1:13" ht="18" x14ac:dyDescent="0.35">
      <c r="B45" s="96" t="s">
        <v>100</v>
      </c>
      <c r="C45" s="97" t="str">
        <f t="shared" si="2"/>
        <v/>
      </c>
      <c r="D45" s="100" t="s">
        <v>101</v>
      </c>
      <c r="E45" s="102" t="str">
        <f t="shared" si="3"/>
        <v>CORRECT</v>
      </c>
      <c r="F45" s="32"/>
      <c r="G45" s="102" t="s">
        <v>100</v>
      </c>
      <c r="H45" s="106" t="str">
        <f>IF(ISBLANK(G37),"",H38*$I$42/$I$38)</f>
        <v/>
      </c>
      <c r="I45" s="32">
        <v>10</v>
      </c>
      <c r="J45" s="32">
        <v>7</v>
      </c>
      <c r="K45" s="32">
        <v>4</v>
      </c>
    </row>
    <row r="46" spans="1:13" x14ac:dyDescent="0.3">
      <c r="A46" s="32"/>
      <c r="B46" s="32"/>
      <c r="C46" s="32"/>
      <c r="D46" s="32"/>
      <c r="E46" s="32"/>
      <c r="F46" s="32"/>
      <c r="G46" s="32"/>
      <c r="H46" s="32"/>
      <c r="I46" s="32"/>
      <c r="J46" s="32"/>
      <c r="K46" s="32"/>
    </row>
    <row r="47" spans="1:13" x14ac:dyDescent="0.3">
      <c r="A47" s="32"/>
      <c r="B47" s="32"/>
      <c r="C47" s="32"/>
      <c r="D47" s="32"/>
      <c r="E47" s="32"/>
      <c r="F47" s="32"/>
      <c r="G47" s="32"/>
      <c r="H47" s="32"/>
      <c r="I47" s="32"/>
      <c r="J47" s="32"/>
      <c r="K47" s="32"/>
    </row>
    <row r="48" spans="1:13" x14ac:dyDescent="0.3">
      <c r="A48" s="32"/>
      <c r="B48" s="32"/>
      <c r="C48" s="32"/>
      <c r="D48" s="32"/>
      <c r="E48" s="32"/>
      <c r="F48" s="32"/>
      <c r="G48" s="32"/>
      <c r="H48" s="32"/>
      <c r="I48" s="32"/>
      <c r="J48" s="32"/>
      <c r="K48" s="32"/>
    </row>
    <row r="49" spans="1:11" x14ac:dyDescent="0.3">
      <c r="A49" s="32"/>
      <c r="B49" s="32"/>
      <c r="C49" s="32"/>
      <c r="D49" s="32"/>
      <c r="E49" s="32"/>
      <c r="F49" s="32"/>
      <c r="G49" s="32"/>
      <c r="H49" s="32"/>
      <c r="I49" s="32"/>
      <c r="J49" s="32"/>
      <c r="K49" s="32"/>
    </row>
    <row r="50" spans="1:11" x14ac:dyDescent="0.3">
      <c r="A50" s="32"/>
      <c r="B50" s="32"/>
      <c r="C50" s="32"/>
      <c r="D50" s="32"/>
      <c r="E50" s="32"/>
      <c r="F50" s="32"/>
      <c r="G50" s="32"/>
      <c r="H50" s="32"/>
      <c r="I50" s="32"/>
      <c r="J50" s="32"/>
      <c r="K50" s="32"/>
    </row>
    <row r="51" spans="1:11" x14ac:dyDescent="0.3">
      <c r="A51" s="32"/>
      <c r="B51" s="32"/>
      <c r="C51" s="32"/>
      <c r="D51" s="32"/>
      <c r="E51" s="32"/>
      <c r="F51" s="32"/>
      <c r="G51" s="32"/>
      <c r="H51" s="32"/>
      <c r="I51" s="32"/>
      <c r="J51" s="32"/>
      <c r="K51" s="32"/>
    </row>
    <row r="52" spans="1:11" x14ac:dyDescent="0.3">
      <c r="A52" s="32"/>
      <c r="B52" s="32"/>
      <c r="C52" s="32"/>
      <c r="D52" s="32"/>
      <c r="E52" s="32"/>
      <c r="F52" s="32"/>
      <c r="G52" s="32"/>
      <c r="H52" s="32"/>
      <c r="I52" s="32"/>
      <c r="J52" s="32"/>
      <c r="K52" s="32"/>
    </row>
    <row r="53" spans="1:11" x14ac:dyDescent="0.3">
      <c r="A53" s="32"/>
      <c r="B53" s="32"/>
      <c r="C53" s="32"/>
      <c r="D53" s="32"/>
      <c r="E53" s="32"/>
      <c r="F53" s="32"/>
      <c r="G53" s="32"/>
      <c r="H53" s="32"/>
      <c r="I53" s="32"/>
      <c r="J53" s="32"/>
      <c r="K53" s="32"/>
    </row>
    <row r="54" spans="1:11" x14ac:dyDescent="0.3">
      <c r="A54" s="32"/>
      <c r="B54" s="32"/>
      <c r="C54" s="32"/>
      <c r="D54" s="32"/>
      <c r="E54" s="32"/>
      <c r="F54" s="32"/>
      <c r="G54" s="32"/>
      <c r="H54" s="32"/>
      <c r="I54" s="32"/>
      <c r="J54" s="32"/>
      <c r="K54" s="32"/>
    </row>
    <row r="55" spans="1:11" x14ac:dyDescent="0.3">
      <c r="A55" s="32"/>
      <c r="B55" s="32"/>
      <c r="C55" s="32"/>
      <c r="D55" s="32"/>
      <c r="E55" s="32"/>
      <c r="F55" s="32"/>
      <c r="G55" s="32"/>
      <c r="H55" s="32"/>
      <c r="I55" s="32"/>
      <c r="J55" s="32"/>
      <c r="K55" s="32"/>
    </row>
    <row r="56" spans="1:11" x14ac:dyDescent="0.3">
      <c r="A56" s="32"/>
      <c r="B56" s="32"/>
      <c r="C56" s="32"/>
      <c r="D56" s="32"/>
      <c r="E56" s="32"/>
      <c r="F56" s="32"/>
      <c r="G56" s="32"/>
      <c r="H56" s="32"/>
      <c r="I56" s="32"/>
      <c r="J56" s="32"/>
      <c r="K56" s="32"/>
    </row>
    <row r="57" spans="1:11" x14ac:dyDescent="0.3">
      <c r="A57" s="32"/>
      <c r="B57" s="32"/>
      <c r="C57" s="32"/>
      <c r="D57" s="32"/>
      <c r="E57" s="32"/>
      <c r="F57" s="32"/>
      <c r="G57" s="32"/>
      <c r="H57" s="32"/>
      <c r="I57" s="32"/>
      <c r="J57" s="32"/>
      <c r="K57" s="32"/>
    </row>
    <row r="58" spans="1:11" x14ac:dyDescent="0.3">
      <c r="A58" s="32"/>
      <c r="B58" s="32"/>
      <c r="C58" s="32"/>
      <c r="D58" s="32"/>
      <c r="E58" s="32"/>
      <c r="F58" s="32"/>
      <c r="G58" s="32"/>
      <c r="H58" s="32"/>
      <c r="I58" s="32"/>
      <c r="J58" s="32"/>
      <c r="K58" s="32"/>
    </row>
    <row r="59" spans="1:11" x14ac:dyDescent="0.3">
      <c r="A59" s="32"/>
      <c r="B59" s="32"/>
      <c r="C59" s="32"/>
      <c r="D59" s="32"/>
      <c r="E59" s="32"/>
      <c r="F59" s="32"/>
      <c r="G59" s="32"/>
      <c r="H59" s="32"/>
      <c r="I59" s="32"/>
      <c r="J59" s="32"/>
      <c r="K59" s="32"/>
    </row>
    <row r="60" spans="1:11" x14ac:dyDescent="0.3">
      <c r="A60" s="32"/>
      <c r="B60" s="32"/>
      <c r="C60" s="32"/>
      <c r="D60" s="32"/>
      <c r="E60" s="32"/>
      <c r="F60" s="32"/>
      <c r="G60" s="32"/>
      <c r="H60" s="32"/>
      <c r="I60" s="32"/>
      <c r="J60" s="32"/>
      <c r="K60" s="32"/>
    </row>
    <row r="61" spans="1:11" x14ac:dyDescent="0.3">
      <c r="A61" s="32"/>
      <c r="B61" s="32"/>
      <c r="C61" s="32"/>
      <c r="D61" s="32"/>
      <c r="E61" s="32"/>
      <c r="F61" s="32"/>
      <c r="G61" s="32"/>
      <c r="H61" s="32"/>
      <c r="I61" s="32"/>
      <c r="J61" s="32"/>
      <c r="K61" s="32"/>
    </row>
    <row r="62" spans="1:11" x14ac:dyDescent="0.3">
      <c r="A62" s="32"/>
      <c r="B62" s="32"/>
      <c r="C62" s="32"/>
      <c r="D62" s="32"/>
      <c r="E62" s="32"/>
      <c r="F62" s="32"/>
      <c r="G62" s="32"/>
      <c r="H62" s="32"/>
      <c r="I62" s="32"/>
      <c r="J62" s="32"/>
      <c r="K62" s="32"/>
    </row>
    <row r="63" spans="1:11" x14ac:dyDescent="0.3">
      <c r="A63" s="32"/>
      <c r="B63" s="32"/>
      <c r="C63" s="32"/>
      <c r="D63" s="32"/>
      <c r="E63" s="32"/>
      <c r="F63" s="32"/>
      <c r="G63" s="32"/>
      <c r="H63" s="32"/>
      <c r="I63" s="32"/>
      <c r="J63" s="32"/>
      <c r="K63" s="32"/>
    </row>
    <row r="64" spans="1:11" x14ac:dyDescent="0.3">
      <c r="A64" s="32"/>
      <c r="B64" s="32"/>
      <c r="C64" s="32"/>
      <c r="D64" s="32"/>
      <c r="E64" s="32"/>
      <c r="F64" s="32"/>
      <c r="G64" s="32"/>
      <c r="H64" s="32"/>
      <c r="I64" s="32"/>
      <c r="J64" s="32"/>
      <c r="K64" s="32"/>
    </row>
    <row r="65" spans="1:13" x14ac:dyDescent="0.3">
      <c r="A65" s="32"/>
      <c r="B65" s="32"/>
      <c r="C65" s="32"/>
      <c r="D65" s="32"/>
      <c r="E65" s="32"/>
      <c r="F65" s="32"/>
      <c r="G65" s="32"/>
      <c r="H65" s="32"/>
      <c r="I65" s="32"/>
      <c r="J65" s="32"/>
      <c r="K65" s="32"/>
    </row>
    <row r="66" spans="1:13" x14ac:dyDescent="0.3">
      <c r="A66" s="32"/>
      <c r="B66" s="32"/>
      <c r="C66" s="32"/>
      <c r="D66" s="32"/>
      <c r="E66" s="32"/>
      <c r="F66" s="32"/>
      <c r="G66" s="32"/>
      <c r="H66" s="32"/>
      <c r="I66" s="32"/>
      <c r="J66" s="32"/>
      <c r="K66" s="32"/>
    </row>
    <row r="67" spans="1:13" x14ac:dyDescent="0.3">
      <c r="A67" s="32"/>
      <c r="B67" s="32"/>
      <c r="C67" s="32"/>
      <c r="D67" s="32"/>
      <c r="E67" s="32"/>
      <c r="F67" s="32"/>
      <c r="G67" s="32"/>
      <c r="H67" s="32"/>
      <c r="I67" s="32"/>
      <c r="J67" s="32"/>
      <c r="K67" s="32"/>
    </row>
    <row r="68" spans="1:13" x14ac:dyDescent="0.3">
      <c r="A68" s="32"/>
      <c r="B68" s="32"/>
      <c r="C68" s="32"/>
      <c r="D68" s="32"/>
      <c r="E68" s="32"/>
      <c r="F68" s="32"/>
      <c r="G68" s="32"/>
      <c r="H68" s="32"/>
      <c r="I68" s="32"/>
      <c r="J68" s="32"/>
      <c r="K68" s="32"/>
    </row>
    <row r="69" spans="1:13" x14ac:dyDescent="0.3">
      <c r="A69" s="32"/>
      <c r="B69" s="32"/>
      <c r="C69" s="32"/>
      <c r="D69" s="32"/>
      <c r="E69" s="32"/>
      <c r="F69" s="32"/>
      <c r="G69" s="32"/>
      <c r="H69" s="32"/>
      <c r="I69" s="32"/>
      <c r="J69" s="32"/>
      <c r="K69" s="32"/>
    </row>
    <row r="70" spans="1:13" x14ac:dyDescent="0.3">
      <c r="A70" s="32"/>
      <c r="B70" s="32"/>
      <c r="C70" s="32"/>
      <c r="D70" s="32"/>
      <c r="E70" s="32"/>
      <c r="F70" s="32"/>
      <c r="G70" s="32"/>
      <c r="H70" s="32"/>
      <c r="I70" s="32"/>
      <c r="J70" s="32"/>
      <c r="K70" s="32"/>
    </row>
    <row r="71" spans="1:13" s="26" customFormat="1" x14ac:dyDescent="0.3">
      <c r="L71" s="32"/>
      <c r="M71" s="32"/>
    </row>
    <row r="72" spans="1:13" s="26" customFormat="1" x14ac:dyDescent="0.3">
      <c r="L72" s="32"/>
      <c r="M72" s="32"/>
    </row>
    <row r="73" spans="1:13" s="26" customFormat="1" x14ac:dyDescent="0.3">
      <c r="L73" s="32"/>
      <c r="M73" s="32"/>
    </row>
    <row r="74" spans="1:13" s="26" customFormat="1" x14ac:dyDescent="0.3">
      <c r="L74" s="32"/>
      <c r="M74" s="32"/>
    </row>
    <row r="75" spans="1:13" s="26" customFormat="1" x14ac:dyDescent="0.3">
      <c r="L75" s="32"/>
      <c r="M75" s="32"/>
    </row>
    <row r="76" spans="1:13" s="26" customFormat="1" x14ac:dyDescent="0.3">
      <c r="L76" s="32"/>
      <c r="M76" s="32"/>
    </row>
    <row r="77" spans="1:13" s="26" customFormat="1" x14ac:dyDescent="0.3">
      <c r="L77" s="32"/>
      <c r="M77" s="32"/>
    </row>
    <row r="78" spans="1:13" s="26" customFormat="1" x14ac:dyDescent="0.3">
      <c r="L78" s="32"/>
      <c r="M78" s="32"/>
    </row>
    <row r="79" spans="1:13" s="26" customFormat="1" x14ac:dyDescent="0.3">
      <c r="L79" s="32"/>
      <c r="M79" s="32"/>
    </row>
    <row r="80" spans="1:13" s="26" customFormat="1" x14ac:dyDescent="0.3">
      <c r="L80" s="32"/>
      <c r="M80" s="32"/>
    </row>
    <row r="81" spans="12:13" s="26" customFormat="1" x14ac:dyDescent="0.3">
      <c r="L81" s="32"/>
      <c r="M81" s="32"/>
    </row>
    <row r="82" spans="12:13" s="26" customFormat="1" x14ac:dyDescent="0.3">
      <c r="L82" s="32"/>
      <c r="M82" s="32"/>
    </row>
    <row r="83" spans="12:13" s="26" customFormat="1" x14ac:dyDescent="0.3">
      <c r="L83" s="32"/>
      <c r="M83" s="32"/>
    </row>
    <row r="84" spans="12:13" s="26" customFormat="1" x14ac:dyDescent="0.3">
      <c r="L84" s="32"/>
      <c r="M84" s="32"/>
    </row>
    <row r="85" spans="12:13" s="26" customFormat="1" x14ac:dyDescent="0.3">
      <c r="L85" s="32"/>
      <c r="M85" s="32"/>
    </row>
    <row r="86" spans="12:13" s="26" customFormat="1" x14ac:dyDescent="0.3">
      <c r="L86" s="32"/>
      <c r="M86" s="32"/>
    </row>
  </sheetData>
  <sheetProtection algorithmName="SHA-512" hashValue="r/T0ayD6yeDr7WCGAgdq7Q1ftQTQaprv+JYkgaGBvfNaH/vVzEcK+oGizcEaHZ4F2rmlnIDRxD4vDtenhvcRjA==" saltValue="sMhhDnCMwM9boRDqymb2mg==" spinCount="100000" sheet="1" objects="1" scenarios="1" formatColumns="0" formatRows="0"/>
  <mergeCells count="8">
    <mergeCell ref="F39:G39"/>
    <mergeCell ref="C41:D41"/>
    <mergeCell ref="C5:E5"/>
    <mergeCell ref="G5:H5"/>
    <mergeCell ref="I5:K5"/>
    <mergeCell ref="C6:E6"/>
    <mergeCell ref="G6:H6"/>
    <mergeCell ref="I6:J6"/>
  </mergeCells>
  <conditionalFormatting sqref="C42:D42">
    <cfRule type="expression" dxfId="39" priority="9">
      <formula>$E$42="INSUFFISANT"</formula>
    </cfRule>
  </conditionalFormatting>
  <conditionalFormatting sqref="C42:D43">
    <cfRule type="expression" dxfId="38" priority="5">
      <formula>$E$42="MOYEN"</formula>
    </cfRule>
  </conditionalFormatting>
  <conditionalFormatting sqref="C43:D43">
    <cfRule type="cellIs" dxfId="37" priority="1" operator="equal">
      <formula>"INELIGIBLE"</formula>
    </cfRule>
    <cfRule type="expression" dxfId="36" priority="4">
      <formula>$E$42="INSUFFISANT"</formula>
    </cfRule>
    <cfRule type="expression" dxfId="35" priority="8">
      <formula>$C$43="INELIGIBLE"</formula>
    </cfRule>
  </conditionalFormatting>
  <conditionalFormatting sqref="C44:D44">
    <cfRule type="expression" dxfId="34" priority="7">
      <formula>$E$44="MOYEN"</formula>
    </cfRule>
    <cfRule type="expression" dxfId="33" priority="10">
      <formula>$E$44="INSUFFISANT"</formula>
    </cfRule>
  </conditionalFormatting>
  <conditionalFormatting sqref="C45:D45">
    <cfRule type="expression" dxfId="32" priority="2">
      <formula>$E$45="MOYEN"</formula>
    </cfRule>
    <cfRule type="expression" dxfId="31" priority="3">
      <formula>$E$45="INSUFFISANT"</formula>
    </cfRule>
  </conditionalFormatting>
  <conditionalFormatting sqref="H23">
    <cfRule type="cellIs" dxfId="30" priority="11" operator="equal">
      <formula>0</formula>
    </cfRule>
  </conditionalFormatting>
  <dataValidations count="3">
    <dataValidation type="list" allowBlank="1" showInputMessage="1" showErrorMessage="1" sqref="G23" xr:uid="{00000000-0002-0000-0300-000000000000}">
      <formula1>$L$1:$L$4</formula1>
    </dataValidation>
    <dataValidation type="list" allowBlank="1" showInputMessage="1" showErrorMessage="1" sqref="G9 G21 G14:G16" xr:uid="{00000000-0002-0000-0300-000001000000}">
      <formula1>$L$1:$L$5</formula1>
    </dataValidation>
    <dataValidation type="list" allowBlank="1" showInputMessage="1" showErrorMessage="1" sqref="G10:G13 G22 G27:G30 G34:G37" xr:uid="{00000000-0002-0000-0300-000002000000}">
      <formula1>$L$1:$L$3</formula1>
    </dataValidation>
  </dataValidations>
  <pageMargins left="0.7" right="0.7" top="0.75" bottom="0.75" header="0.3" footer="0.3"/>
  <ignoredErrors>
    <ignoredError sqref="E43"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55"/>
  <sheetViews>
    <sheetView workbookViewId="0">
      <selection activeCell="C4" sqref="C4:G4"/>
    </sheetView>
  </sheetViews>
  <sheetFormatPr baseColWidth="10" defaultRowHeight="12.6" x14ac:dyDescent="0.2"/>
  <cols>
    <col min="1" max="1" width="6.453125" customWidth="1"/>
    <col min="2" max="2" width="23.6328125" customWidth="1"/>
    <col min="3" max="3" width="8.81640625" style="138" customWidth="1"/>
    <col min="4" max="4" width="7.6328125" style="138" customWidth="1"/>
    <col min="5" max="5" width="8.6328125" customWidth="1"/>
    <col min="6" max="6" width="7.26953125" customWidth="1"/>
    <col min="7" max="7" width="8.6328125" customWidth="1"/>
    <col min="8" max="8" width="6.6328125" customWidth="1"/>
    <col min="10" max="10" width="16.1796875" customWidth="1"/>
    <col min="11" max="11" width="7.36328125" customWidth="1"/>
    <col min="12" max="12" width="9.90625" customWidth="1"/>
    <col min="13" max="13" width="14.6328125" customWidth="1"/>
    <col min="14" max="14" width="9" customWidth="1"/>
    <col min="15" max="15" width="8.26953125" customWidth="1"/>
    <col min="16" max="16" width="7.81640625" customWidth="1"/>
    <col min="17" max="17" width="5.6328125" customWidth="1"/>
  </cols>
  <sheetData>
    <row r="1" spans="1:21" s="112" customFormat="1" x14ac:dyDescent="0.2">
      <c r="A1" s="110"/>
      <c r="B1" s="110"/>
      <c r="C1" s="111"/>
      <c r="D1" s="111"/>
      <c r="E1" s="110"/>
      <c r="F1" s="110"/>
      <c r="G1" s="110"/>
      <c r="H1" s="110"/>
      <c r="I1" s="110"/>
      <c r="J1" s="110"/>
    </row>
    <row r="2" spans="1:21" s="1" customFormat="1" ht="28.2" x14ac:dyDescent="0.45">
      <c r="A2" s="113"/>
      <c r="B2" s="114" t="s">
        <v>111</v>
      </c>
      <c r="C2" s="115"/>
      <c r="D2" s="115"/>
      <c r="E2" s="113"/>
      <c r="F2" s="113"/>
      <c r="G2" s="113"/>
      <c r="H2" s="113"/>
      <c r="I2" s="113"/>
      <c r="J2" s="113"/>
    </row>
    <row r="3" spans="1:21" s="32" customFormat="1" ht="13.8" customHeight="1" thickBot="1" x14ac:dyDescent="0.35">
      <c r="C3" s="116"/>
      <c r="D3" s="116"/>
      <c r="E3" s="117"/>
      <c r="F3" s="117"/>
      <c r="G3" s="117"/>
      <c r="H3" s="118"/>
      <c r="I3" s="119"/>
      <c r="J3" s="119"/>
      <c r="K3" s="116"/>
      <c r="L3" s="120"/>
    </row>
    <row r="4" spans="1:21" ht="46.8" customHeight="1" thickBot="1" x14ac:dyDescent="0.25">
      <c r="A4" s="1"/>
      <c r="B4" s="121" t="str">
        <f>'AVANT PROJET'!B5</f>
        <v>Porteur du projet :
(Raison Sociale)</v>
      </c>
      <c r="C4" s="214">
        <f>NOTICE!D12</f>
        <v>0</v>
      </c>
      <c r="D4" s="215"/>
      <c r="E4" s="215"/>
      <c r="F4" s="215"/>
      <c r="G4" s="216"/>
      <c r="H4" s="1"/>
      <c r="I4" s="175" t="s">
        <v>29</v>
      </c>
      <c r="J4" s="217"/>
      <c r="K4" s="218"/>
      <c r="L4" s="155"/>
      <c r="M4" s="156"/>
      <c r="N4" s="157"/>
      <c r="O4" s="122"/>
      <c r="P4" s="112"/>
      <c r="Q4" s="112"/>
      <c r="R4" s="112"/>
      <c r="S4" s="112"/>
      <c r="T4" s="112"/>
      <c r="U4" s="112"/>
    </row>
    <row r="5" spans="1:21" ht="35.25" customHeight="1" thickBot="1" x14ac:dyDescent="0.35">
      <c r="A5" s="1"/>
      <c r="B5" s="123" t="str">
        <f>'AVANT PROJET'!B6</f>
        <v>Intitulé du projet :</v>
      </c>
      <c r="C5" s="214">
        <f>NOTICE!D13</f>
        <v>0</v>
      </c>
      <c r="D5" s="215"/>
      <c r="E5" s="215"/>
      <c r="F5" s="215"/>
      <c r="G5" s="216"/>
      <c r="H5" s="1"/>
      <c r="I5" s="175" t="s">
        <v>30</v>
      </c>
      <c r="J5" s="217"/>
      <c r="K5" s="218"/>
      <c r="L5" s="196"/>
      <c r="M5" s="197"/>
      <c r="N5" s="122"/>
      <c r="O5" s="159" t="str">
        <f>IF(AND(OR(PROJET!$E$42="CORRECT",PROJET!$E$42="MOYEN"),PROJET!$E$43="CORRECT",OR(PROJET!$E$44="MOYEN",PROJET!$E$44="CORRECT"),OR(PROJET!$E$45="MOYEN",PROJET!$E$45="CORRECT")),"Diagnostic validé","Diagnostic incomplet pour valider le critère d’éligibilité")</f>
        <v>Diagnostic validé</v>
      </c>
      <c r="P5" s="112"/>
      <c r="Q5" s="112"/>
      <c r="R5" s="112"/>
      <c r="S5" s="112"/>
      <c r="T5" s="112"/>
      <c r="U5" s="112"/>
    </row>
    <row r="6" spans="1:21" s="1" customFormat="1" ht="13.2" thickBot="1" x14ac:dyDescent="0.25">
      <c r="A6" s="113"/>
      <c r="C6" s="115"/>
      <c r="D6" s="115"/>
      <c r="E6" s="113"/>
      <c r="F6" s="113"/>
      <c r="G6" s="113"/>
      <c r="H6" s="113"/>
      <c r="I6" s="113"/>
      <c r="J6" s="113"/>
      <c r="O6" s="124" t="str">
        <f>IF(AND(OR('APRES PROJET'!$E$42="MOYEN",'APRES PROJET'!$E$42="CORRECT"),'APRES PROJET'!$E$43="CORRECT",OR('APRES PROJET'!$E$44="MOYEN",'APRES PROJET'!$E$44="CORRECT"),OR('APRES PROJET'!$E$45="MOYEN",'APRES PROJET'!$E$45="CORRECT")),"Diagnostic validé","Diagnostic incomplet pour valider le critère d’éligibilité")</f>
        <v>Diagnostic validé</v>
      </c>
    </row>
    <row r="7" spans="1:21" s="1" customFormat="1" ht="13.8" x14ac:dyDescent="0.25">
      <c r="A7" s="113"/>
      <c r="B7" s="158" t="s">
        <v>113</v>
      </c>
      <c r="C7" s="115"/>
      <c r="D7" s="115"/>
      <c r="E7" s="113"/>
      <c r="F7" s="113"/>
      <c r="G7" s="113"/>
      <c r="H7" s="113"/>
      <c r="I7" s="113"/>
      <c r="J7" s="144"/>
      <c r="K7" s="143"/>
      <c r="L7" s="139" t="s">
        <v>103</v>
      </c>
      <c r="M7" s="139"/>
      <c r="N7" s="139"/>
      <c r="O7" s="139"/>
      <c r="P7" s="140"/>
    </row>
    <row r="8" spans="1:21" s="1" customFormat="1" ht="15.6" x14ac:dyDescent="0.2">
      <c r="A8" s="113"/>
      <c r="B8" s="154"/>
      <c r="C8" s="125" t="s">
        <v>104</v>
      </c>
      <c r="D8" s="152"/>
      <c r="E8" s="153" t="s">
        <v>105</v>
      </c>
      <c r="F8" s="126"/>
      <c r="G8" s="127" t="s">
        <v>106</v>
      </c>
      <c r="H8" s="128"/>
      <c r="I8" s="113"/>
      <c r="J8" s="149" t="s">
        <v>107</v>
      </c>
      <c r="K8" s="150"/>
      <c r="L8" s="146" t="str">
        <f>IF(E9="","Diagnostic incomplet pour valider le critère d’éligibilité",O5)</f>
        <v>Diagnostic incomplet pour valider le critère d’éligibilité</v>
      </c>
      <c r="M8" s="147"/>
      <c r="N8" s="147"/>
      <c r="O8" s="147"/>
      <c r="P8" s="148"/>
    </row>
    <row r="9" spans="1:21" s="1" customFormat="1" ht="16.2" thickBot="1" x14ac:dyDescent="0.35">
      <c r="A9" s="113"/>
      <c r="B9" s="129" t="s">
        <v>97</v>
      </c>
      <c r="C9" s="130" t="str">
        <f>IF('AVANT PROJET'!$C42="","",'AVANT PROJET'!$C42)</f>
        <v/>
      </c>
      <c r="D9" s="131" t="s">
        <v>101</v>
      </c>
      <c r="E9" s="130" t="str">
        <f>IF(PROJET!$C42="","",PROJET!$C42)</f>
        <v/>
      </c>
      <c r="F9" s="131" t="s">
        <v>101</v>
      </c>
      <c r="G9" s="130" t="str">
        <f>IF('APRES PROJET'!$C42="","",'APRES PROJET'!$C42)</f>
        <v/>
      </c>
      <c r="H9" s="151" t="s">
        <v>101</v>
      </c>
      <c r="J9" s="141" t="s">
        <v>108</v>
      </c>
      <c r="K9" s="142"/>
      <c r="L9" s="145" t="str">
        <f>IF(G9="","Diagnostic incomplet pour valider le critère d’éligibilité",O6)</f>
        <v>Diagnostic incomplet pour valider le critère d’éligibilité</v>
      </c>
      <c r="M9" s="132"/>
      <c r="N9" s="132"/>
      <c r="O9" s="132"/>
      <c r="P9" s="133"/>
    </row>
    <row r="10" spans="1:21" s="1" customFormat="1" ht="15.6" x14ac:dyDescent="0.3">
      <c r="A10" s="113"/>
      <c r="B10" s="129" t="s">
        <v>98</v>
      </c>
      <c r="C10" s="130" t="str">
        <f>IF('AVANT PROJET'!$C43="","",'AVANT PROJET'!$C43)</f>
        <v/>
      </c>
      <c r="D10" s="131" t="s">
        <v>101</v>
      </c>
      <c r="E10" s="130" t="str">
        <f>IF(PROJET!$C43="","",PROJET!$C43)</f>
        <v/>
      </c>
      <c r="F10" s="131" t="s">
        <v>101</v>
      </c>
      <c r="G10" s="130" t="str">
        <f>IF('APRES PROJET'!$C43="","",'APRES PROJET'!$C43)</f>
        <v/>
      </c>
      <c r="H10" s="151" t="s">
        <v>101</v>
      </c>
      <c r="I10" s="113"/>
      <c r="J10" s="198" t="s">
        <v>112</v>
      </c>
      <c r="K10" s="198"/>
      <c r="L10" s="198"/>
      <c r="M10" s="198"/>
      <c r="N10" s="198"/>
      <c r="O10" s="198"/>
      <c r="P10" s="198"/>
    </row>
    <row r="11" spans="1:21" s="1" customFormat="1" ht="15.6" customHeight="1" x14ac:dyDescent="0.3">
      <c r="A11" s="113"/>
      <c r="B11" s="129" t="s">
        <v>99</v>
      </c>
      <c r="C11" s="130" t="str">
        <f>IF('AVANT PROJET'!$C44="","",'AVANT PROJET'!$C44)</f>
        <v/>
      </c>
      <c r="D11" s="131" t="s">
        <v>101</v>
      </c>
      <c r="E11" s="130" t="str">
        <f>IF(PROJET!$C44="","",PROJET!$C44)</f>
        <v/>
      </c>
      <c r="F11" s="131" t="s">
        <v>101</v>
      </c>
      <c r="G11" s="130" t="str">
        <f>IF('APRES PROJET'!$C44="","",'APRES PROJET'!$C44)</f>
        <v/>
      </c>
      <c r="H11" s="151" t="s">
        <v>101</v>
      </c>
      <c r="I11" s="113"/>
      <c r="J11" s="198"/>
      <c r="K11" s="198"/>
      <c r="L11" s="198"/>
      <c r="M11" s="198"/>
      <c r="N11" s="198"/>
      <c r="O11" s="198"/>
      <c r="P11" s="198"/>
    </row>
    <row r="12" spans="1:21" s="1" customFormat="1" ht="15.6" x14ac:dyDescent="0.3">
      <c r="A12" s="113"/>
      <c r="B12" s="129" t="s">
        <v>100</v>
      </c>
      <c r="C12" s="130" t="str">
        <f>IF('AVANT PROJET'!$C45="","",'AVANT PROJET'!$C45)</f>
        <v/>
      </c>
      <c r="D12" s="131" t="s">
        <v>101</v>
      </c>
      <c r="E12" s="130" t="str">
        <f>IF(PROJET!$C45="","",PROJET!$C45)</f>
        <v/>
      </c>
      <c r="F12" s="131" t="s">
        <v>101</v>
      </c>
      <c r="G12" s="130" t="str">
        <f>IF('APRES PROJET'!$C45="","",'APRES PROJET'!$C45)</f>
        <v/>
      </c>
      <c r="H12" s="151" t="s">
        <v>101</v>
      </c>
      <c r="I12" s="113"/>
      <c r="J12" s="198"/>
      <c r="K12" s="198"/>
      <c r="L12" s="198"/>
      <c r="M12" s="198"/>
      <c r="N12" s="198"/>
      <c r="O12" s="198"/>
      <c r="P12" s="198"/>
    </row>
    <row r="13" spans="1:21" s="1" customFormat="1" ht="19.2" customHeight="1" x14ac:dyDescent="0.2">
      <c r="A13" s="113"/>
      <c r="B13" s="113"/>
      <c r="C13" s="115"/>
      <c r="D13" s="115"/>
      <c r="H13" s="113"/>
      <c r="I13" s="113"/>
      <c r="J13" s="113"/>
    </row>
    <row r="14" spans="1:21" s="1" customFormat="1" x14ac:dyDescent="0.2">
      <c r="A14" s="113"/>
      <c r="B14" s="134"/>
      <c r="C14" s="115"/>
      <c r="D14" s="115"/>
      <c r="E14" s="113"/>
      <c r="F14" s="113"/>
      <c r="G14" s="113"/>
      <c r="H14" s="113"/>
      <c r="I14" s="113"/>
      <c r="J14" s="113"/>
    </row>
    <row r="15" spans="1:21" s="1" customFormat="1" x14ac:dyDescent="0.2">
      <c r="A15" s="113"/>
      <c r="B15" s="113"/>
      <c r="C15" s="115"/>
      <c r="D15" s="115"/>
      <c r="E15" s="113"/>
      <c r="F15" s="113"/>
      <c r="G15" s="113"/>
      <c r="H15" s="113"/>
      <c r="I15" s="113"/>
      <c r="J15" s="113"/>
    </row>
    <row r="16" spans="1:21" s="1" customFormat="1" x14ac:dyDescent="0.2">
      <c r="A16" s="113"/>
      <c r="B16" s="113"/>
      <c r="C16" s="115"/>
      <c r="D16" s="135"/>
      <c r="E16" s="113"/>
      <c r="F16" s="113"/>
      <c r="G16" s="113"/>
      <c r="H16" s="113"/>
      <c r="I16" s="113"/>
      <c r="J16" s="113"/>
    </row>
    <row r="17" spans="1:10" s="1" customFormat="1" x14ac:dyDescent="0.2">
      <c r="A17" s="113"/>
      <c r="B17" s="113"/>
      <c r="C17" s="115"/>
      <c r="D17" s="135"/>
      <c r="E17" s="113"/>
      <c r="F17" s="113"/>
      <c r="G17" s="113"/>
      <c r="H17" s="113"/>
      <c r="I17" s="113"/>
      <c r="J17" s="113"/>
    </row>
    <row r="18" spans="1:10" s="1" customFormat="1" x14ac:dyDescent="0.2">
      <c r="A18" s="113"/>
      <c r="B18" s="113"/>
      <c r="C18" s="115"/>
      <c r="D18" s="115"/>
      <c r="E18" s="113"/>
      <c r="F18" s="113"/>
      <c r="G18" s="113"/>
      <c r="H18" s="113"/>
      <c r="I18" s="113"/>
      <c r="J18" s="113"/>
    </row>
    <row r="19" spans="1:10" s="1" customFormat="1" x14ac:dyDescent="0.2">
      <c r="A19" s="113"/>
      <c r="B19" s="113"/>
      <c r="C19" s="115"/>
      <c r="D19" s="115"/>
      <c r="E19" s="113"/>
      <c r="F19" s="113"/>
      <c r="G19" s="113"/>
      <c r="H19" s="113"/>
      <c r="I19" s="113"/>
      <c r="J19" s="113"/>
    </row>
    <row r="20" spans="1:10" s="1" customFormat="1" x14ac:dyDescent="0.2">
      <c r="A20" s="113"/>
      <c r="B20" s="113"/>
      <c r="C20" s="115"/>
      <c r="D20" s="115"/>
      <c r="E20" s="113"/>
      <c r="F20" s="113"/>
      <c r="G20" s="113"/>
      <c r="H20" s="113"/>
      <c r="I20" s="113"/>
      <c r="J20" s="113"/>
    </row>
    <row r="21" spans="1:10" s="1" customFormat="1" x14ac:dyDescent="0.2">
      <c r="A21" s="113"/>
      <c r="B21" s="113"/>
      <c r="C21" s="115"/>
      <c r="D21" s="115"/>
      <c r="E21" s="113"/>
      <c r="F21" s="113"/>
      <c r="G21" s="113"/>
      <c r="H21" s="113"/>
      <c r="I21" s="113"/>
      <c r="J21" s="113"/>
    </row>
    <row r="22" spans="1:10" s="1" customFormat="1" x14ac:dyDescent="0.2">
      <c r="A22" s="113"/>
      <c r="B22" s="113"/>
      <c r="C22" s="115"/>
      <c r="D22" s="115"/>
      <c r="E22" s="113"/>
      <c r="F22" s="113"/>
      <c r="G22" s="113"/>
      <c r="H22" s="113"/>
      <c r="I22" s="113"/>
      <c r="J22" s="113"/>
    </row>
    <row r="23" spans="1:10" s="1" customFormat="1" x14ac:dyDescent="0.2">
      <c r="A23" s="113"/>
      <c r="B23" s="113"/>
      <c r="C23" s="115"/>
      <c r="D23" s="115"/>
      <c r="E23" s="113"/>
      <c r="F23" s="113"/>
      <c r="G23" s="113"/>
      <c r="H23" s="113"/>
      <c r="I23" s="113"/>
      <c r="J23" s="113"/>
    </row>
    <row r="24" spans="1:10" s="1" customFormat="1" x14ac:dyDescent="0.2">
      <c r="A24" s="113"/>
      <c r="B24" s="113"/>
      <c r="C24" s="115"/>
      <c r="D24" s="115"/>
      <c r="E24" s="113"/>
      <c r="F24" s="113"/>
      <c r="G24" s="113"/>
      <c r="H24" s="113"/>
      <c r="I24" s="113"/>
      <c r="J24" s="113"/>
    </row>
    <row r="25" spans="1:10" s="1" customFormat="1" x14ac:dyDescent="0.2">
      <c r="A25" s="113"/>
      <c r="B25" s="113"/>
      <c r="C25" s="115"/>
      <c r="D25" s="115"/>
      <c r="E25" s="113"/>
      <c r="F25" s="113"/>
      <c r="G25" s="113"/>
      <c r="H25" s="113"/>
      <c r="I25" s="113"/>
      <c r="J25" s="113"/>
    </row>
    <row r="26" spans="1:10" s="1" customFormat="1" x14ac:dyDescent="0.2">
      <c r="A26" s="113"/>
      <c r="B26" s="113"/>
      <c r="C26" s="115"/>
      <c r="D26" s="115"/>
      <c r="E26" s="113"/>
      <c r="F26" s="113"/>
      <c r="G26" s="113"/>
      <c r="H26" s="113"/>
      <c r="I26" s="113"/>
      <c r="J26" s="113"/>
    </row>
    <row r="27" spans="1:10" s="1" customFormat="1" x14ac:dyDescent="0.2">
      <c r="A27" s="113"/>
      <c r="B27" s="113"/>
      <c r="C27" s="115"/>
      <c r="D27" s="115"/>
      <c r="E27" s="113"/>
      <c r="F27" s="113"/>
      <c r="G27" s="113"/>
      <c r="H27" s="113"/>
      <c r="I27" s="113"/>
      <c r="J27" s="113"/>
    </row>
    <row r="28" spans="1:10" s="1" customFormat="1" x14ac:dyDescent="0.2">
      <c r="A28" s="113"/>
      <c r="B28" s="113"/>
      <c r="C28" s="115"/>
      <c r="D28" s="115"/>
      <c r="E28" s="113"/>
      <c r="F28" s="113"/>
      <c r="G28" s="113"/>
      <c r="H28" s="113"/>
      <c r="I28" s="113"/>
      <c r="J28" s="113"/>
    </row>
    <row r="29" spans="1:10" s="1" customFormat="1" x14ac:dyDescent="0.2">
      <c r="A29" s="113"/>
      <c r="B29" s="113"/>
      <c r="C29" s="115"/>
      <c r="D29" s="115"/>
      <c r="E29" s="113"/>
      <c r="F29" s="113"/>
      <c r="G29" s="113"/>
      <c r="H29" s="113"/>
      <c r="I29" s="113"/>
      <c r="J29" s="113"/>
    </row>
    <row r="30" spans="1:10" s="1" customFormat="1" x14ac:dyDescent="0.2">
      <c r="A30" s="113"/>
      <c r="B30" s="113"/>
      <c r="C30" s="115"/>
      <c r="D30" s="115"/>
      <c r="E30" s="113"/>
      <c r="F30" s="113"/>
      <c r="G30" s="113"/>
      <c r="H30" s="113"/>
      <c r="I30" s="113"/>
      <c r="J30" s="113"/>
    </row>
    <row r="31" spans="1:10" s="1" customFormat="1" x14ac:dyDescent="0.2">
      <c r="A31" s="113"/>
      <c r="B31" s="113"/>
      <c r="C31" s="115"/>
      <c r="D31" s="115"/>
      <c r="E31" s="113"/>
      <c r="F31" s="113"/>
      <c r="G31" s="113"/>
      <c r="H31" s="113"/>
      <c r="I31" s="113"/>
      <c r="J31" s="113"/>
    </row>
    <row r="32" spans="1:10" s="1" customFormat="1" x14ac:dyDescent="0.2">
      <c r="A32" s="113"/>
      <c r="B32" s="113"/>
      <c r="C32" s="115"/>
      <c r="D32" s="115"/>
      <c r="E32" s="113"/>
      <c r="F32" s="113"/>
      <c r="G32" s="113"/>
      <c r="H32" s="113"/>
      <c r="I32" s="113"/>
      <c r="J32" s="113"/>
    </row>
    <row r="33" spans="1:16" s="1" customFormat="1" x14ac:dyDescent="0.2">
      <c r="A33" s="113"/>
      <c r="B33" s="113"/>
      <c r="C33" s="115"/>
      <c r="D33" s="115"/>
      <c r="E33" s="113"/>
      <c r="F33" s="113"/>
      <c r="G33" s="113"/>
      <c r="H33" s="113"/>
      <c r="I33" s="113"/>
      <c r="J33" s="113"/>
    </row>
    <row r="34" spans="1:16" s="1" customFormat="1" x14ac:dyDescent="0.2">
      <c r="A34" s="113"/>
      <c r="B34" s="113"/>
      <c r="C34" s="115"/>
      <c r="D34" s="115"/>
      <c r="E34" s="113"/>
      <c r="F34" s="113"/>
      <c r="G34" s="113"/>
      <c r="H34" s="113"/>
      <c r="I34" s="113"/>
      <c r="J34" s="113"/>
    </row>
    <row r="35" spans="1:16" s="1" customFormat="1" ht="15.6" customHeight="1" thickBot="1" x14ac:dyDescent="0.25">
      <c r="E35" s="113"/>
    </row>
    <row r="36" spans="1:16" s="1" customFormat="1" ht="25.8" customHeight="1" x14ac:dyDescent="0.2">
      <c r="J36" s="199" t="s">
        <v>109</v>
      </c>
      <c r="K36" s="200"/>
      <c r="L36" s="200"/>
      <c r="M36" s="200"/>
      <c r="N36" s="200"/>
      <c r="O36" s="200"/>
      <c r="P36" s="201"/>
    </row>
    <row r="37" spans="1:16" s="1" customFormat="1" ht="13.2" thickBot="1" x14ac:dyDescent="0.25">
      <c r="J37" s="202"/>
      <c r="K37" s="203"/>
      <c r="L37" s="203"/>
      <c r="M37" s="203"/>
      <c r="N37" s="203"/>
      <c r="O37" s="203"/>
      <c r="P37" s="204"/>
    </row>
    <row r="38" spans="1:16" s="1" customFormat="1" x14ac:dyDescent="0.2">
      <c r="J38" s="205"/>
      <c r="K38" s="206"/>
      <c r="L38" s="206"/>
      <c r="M38" s="206"/>
      <c r="N38" s="206"/>
      <c r="O38" s="206"/>
      <c r="P38" s="207"/>
    </row>
    <row r="39" spans="1:16" s="1" customFormat="1" x14ac:dyDescent="0.2">
      <c r="J39" s="208"/>
      <c r="K39" s="209"/>
      <c r="L39" s="209"/>
      <c r="M39" s="209"/>
      <c r="N39" s="209"/>
      <c r="O39" s="209"/>
      <c r="P39" s="210"/>
    </row>
    <row r="40" spans="1:16" s="1" customFormat="1" x14ac:dyDescent="0.2">
      <c r="J40" s="208"/>
      <c r="K40" s="209"/>
      <c r="L40" s="209"/>
      <c r="M40" s="209"/>
      <c r="N40" s="209"/>
      <c r="O40" s="209"/>
      <c r="P40" s="210"/>
    </row>
    <row r="41" spans="1:16" s="1" customFormat="1" x14ac:dyDescent="0.2">
      <c r="J41" s="208"/>
      <c r="K41" s="209"/>
      <c r="L41" s="209"/>
      <c r="M41" s="209"/>
      <c r="N41" s="209"/>
      <c r="O41" s="209"/>
      <c r="P41" s="210"/>
    </row>
    <row r="42" spans="1:16" s="1" customFormat="1" x14ac:dyDescent="0.2">
      <c r="J42" s="208"/>
      <c r="K42" s="209"/>
      <c r="L42" s="209"/>
      <c r="M42" s="209"/>
      <c r="N42" s="209"/>
      <c r="O42" s="209"/>
      <c r="P42" s="210"/>
    </row>
    <row r="43" spans="1:16" s="1" customFormat="1" ht="15.6" customHeight="1" x14ac:dyDescent="0.2">
      <c r="A43" s="137"/>
      <c r="J43" s="208"/>
      <c r="K43" s="209"/>
      <c r="L43" s="209"/>
      <c r="M43" s="209"/>
      <c r="N43" s="209"/>
      <c r="O43" s="209"/>
      <c r="P43" s="210"/>
    </row>
    <row r="44" spans="1:16" s="1" customFormat="1" x14ac:dyDescent="0.2">
      <c r="J44" s="208"/>
      <c r="K44" s="209"/>
      <c r="L44" s="209"/>
      <c r="M44" s="209"/>
      <c r="N44" s="209"/>
      <c r="O44" s="209"/>
      <c r="P44" s="210"/>
    </row>
    <row r="45" spans="1:16" s="1" customFormat="1" x14ac:dyDescent="0.2">
      <c r="J45" s="208"/>
      <c r="K45" s="209"/>
      <c r="L45" s="209"/>
      <c r="M45" s="209"/>
      <c r="N45" s="209"/>
      <c r="O45" s="209"/>
      <c r="P45" s="210"/>
    </row>
    <row r="46" spans="1:16" s="1" customFormat="1" x14ac:dyDescent="0.2">
      <c r="C46" s="136"/>
      <c r="D46" s="136"/>
      <c r="J46" s="208"/>
      <c r="K46" s="209"/>
      <c r="L46" s="209"/>
      <c r="M46" s="209"/>
      <c r="N46" s="209"/>
      <c r="O46" s="209"/>
      <c r="P46" s="210"/>
    </row>
    <row r="47" spans="1:16" s="1" customFormat="1" x14ac:dyDescent="0.2">
      <c r="C47" s="136"/>
      <c r="D47" s="136"/>
      <c r="J47" s="208"/>
      <c r="K47" s="209"/>
      <c r="L47" s="209"/>
      <c r="M47" s="209"/>
      <c r="N47" s="209"/>
      <c r="O47" s="209"/>
      <c r="P47" s="210"/>
    </row>
    <row r="48" spans="1:16" s="1" customFormat="1" x14ac:dyDescent="0.2">
      <c r="C48" s="136"/>
      <c r="D48" s="136"/>
      <c r="J48" s="208"/>
      <c r="K48" s="209"/>
      <c r="L48" s="209"/>
      <c r="M48" s="209"/>
      <c r="N48" s="209"/>
      <c r="O48" s="209"/>
      <c r="P48" s="210"/>
    </row>
    <row r="49" spans="3:16" s="1" customFormat="1" x14ac:dyDescent="0.2">
      <c r="C49" s="136"/>
      <c r="D49" s="136"/>
      <c r="J49" s="208"/>
      <c r="K49" s="209"/>
      <c r="L49" s="209"/>
      <c r="M49" s="209"/>
      <c r="N49" s="209"/>
      <c r="O49" s="209"/>
      <c r="P49" s="210"/>
    </row>
    <row r="50" spans="3:16" s="1" customFormat="1" x14ac:dyDescent="0.2">
      <c r="C50" s="136"/>
      <c r="D50" s="136"/>
      <c r="J50" s="208"/>
      <c r="K50" s="209"/>
      <c r="L50" s="209"/>
      <c r="M50" s="209"/>
      <c r="N50" s="209"/>
      <c r="O50" s="209"/>
      <c r="P50" s="210"/>
    </row>
    <row r="51" spans="3:16" s="1" customFormat="1" x14ac:dyDescent="0.2">
      <c r="C51" s="136"/>
      <c r="D51" s="136"/>
      <c r="J51" s="208"/>
      <c r="K51" s="209"/>
      <c r="L51" s="209"/>
      <c r="M51" s="209"/>
      <c r="N51" s="209"/>
      <c r="O51" s="209"/>
      <c r="P51" s="210"/>
    </row>
    <row r="52" spans="3:16" s="1" customFormat="1" x14ac:dyDescent="0.2">
      <c r="C52" s="136"/>
      <c r="D52" s="136"/>
      <c r="J52" s="208"/>
      <c r="K52" s="209"/>
      <c r="L52" s="209"/>
      <c r="M52" s="209"/>
      <c r="N52" s="209"/>
      <c r="O52" s="209"/>
      <c r="P52" s="210"/>
    </row>
    <row r="53" spans="3:16" s="1" customFormat="1" ht="13.2" thickBot="1" x14ac:dyDescent="0.25">
      <c r="C53" s="136"/>
      <c r="D53" s="136"/>
      <c r="J53" s="211"/>
      <c r="K53" s="212"/>
      <c r="L53" s="212"/>
      <c r="M53" s="212"/>
      <c r="N53" s="212"/>
      <c r="O53" s="212"/>
      <c r="P53" s="213"/>
    </row>
    <row r="54" spans="3:16" s="1" customFormat="1" x14ac:dyDescent="0.2">
      <c r="C54" s="136"/>
      <c r="D54" s="136"/>
    </row>
    <row r="55" spans="3:16" s="1" customFormat="1" x14ac:dyDescent="0.2">
      <c r="C55" s="136"/>
      <c r="D55" s="136"/>
    </row>
  </sheetData>
  <sheetProtection algorithmName="SHA-512" hashValue="jl0uOZ5Mg5xU9peUMMr+cGoLoyfqyqIrEr4OasKtGQ4S4XM5m6Vjq1QXbVeH0MzErT8vZPwoltL2GyByawjZTA==" saltValue="3h8Q/XIj7OBT3rwEITNNqw==" spinCount="100000" sheet="1" objects="1" scenarios="1" formatColumns="0" formatRows="0"/>
  <mergeCells count="8">
    <mergeCell ref="L5:M5"/>
    <mergeCell ref="J10:P12"/>
    <mergeCell ref="J36:P37"/>
    <mergeCell ref="J38:P53"/>
    <mergeCell ref="C4:G4"/>
    <mergeCell ref="I4:K4"/>
    <mergeCell ref="C5:G5"/>
    <mergeCell ref="I5:K5"/>
  </mergeCells>
  <conditionalFormatting sqref="C10">
    <cfRule type="cellIs" dxfId="29" priority="28" operator="equal">
      <formula>"INELIGIBLE"</formula>
    </cfRule>
  </conditionalFormatting>
  <conditionalFormatting sqref="D10">
    <cfRule type="expression" dxfId="21" priority="52">
      <formula>$C$10="INELIGIBLE"</formula>
    </cfRule>
  </conditionalFormatting>
  <conditionalFormatting sqref="E10">
    <cfRule type="cellIs" dxfId="20" priority="22" operator="equal">
      <formula>"INELIGIBLE"</formula>
    </cfRule>
  </conditionalFormatting>
  <conditionalFormatting sqref="F10">
    <cfRule type="cellIs" dxfId="12" priority="25" operator="equal">
      <formula>"INELIGIBLE"</formula>
    </cfRule>
  </conditionalFormatting>
  <conditionalFormatting sqref="G10">
    <cfRule type="cellIs" dxfId="11" priority="15" operator="equal">
      <formula>"INELIGIBLE"</formula>
    </cfRule>
  </conditionalFormatting>
  <conditionalFormatting sqref="G10:H10">
    <cfRule type="expression" dxfId="8" priority="4">
      <formula>$G$10="INELIGIBLE"</formula>
    </cfRule>
  </conditionalFormatting>
  <conditionalFormatting sqref="L8:L9">
    <cfRule type="cellIs" dxfId="1" priority="46" operator="equal">
      <formula>"Diagnostic validé"</formula>
    </cfRule>
    <cfRule type="cellIs" dxfId="0" priority="51" operator="equal">
      <formula>"Diagnostic incomplet pour valider le critère d’éligibilité"</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6" id="{D070D2A4-CA32-437A-801A-C2FF4A09DAE8}">
            <xm:f>'AVANT PROJET'!$E$42="INSUFFISANT"</xm:f>
            <x14:dxf>
              <fill>
                <patternFill>
                  <bgColor theme="5" tint="0.59996337778862885"/>
                </patternFill>
              </fill>
            </x14:dxf>
          </x14:cfRule>
          <x14:cfRule type="expression" priority="27" id="{19CE2079-67CA-4CC6-BA00-119BF0FD9A84}">
            <xm:f>'AVANT PROJET'!$C$42:$D$42="MOYEN"</xm:f>
            <x14:dxf>
              <fill>
                <patternFill>
                  <bgColor theme="7" tint="0.79998168889431442"/>
                </patternFill>
              </fill>
            </x14:dxf>
          </x14:cfRule>
          <xm:sqref>C9:D9</xm:sqref>
        </x14:conditionalFormatting>
        <x14:conditionalFormatting xmlns:xm="http://schemas.microsoft.com/office/excel/2006/main">
          <x14:cfRule type="expression" priority="12" id="{B3A5D903-E438-4223-AE4D-6D65ABAA7508}">
            <xm:f>'AVANT PROJET'!$E$43="MOYEN"</xm:f>
            <x14:dxf>
              <fill>
                <patternFill>
                  <bgColor theme="7" tint="0.79998168889431442"/>
                </patternFill>
              </fill>
            </x14:dxf>
          </x14:cfRule>
          <xm:sqref>C10:D10</xm:sqref>
        </x14:conditionalFormatting>
        <x14:conditionalFormatting xmlns:xm="http://schemas.microsoft.com/office/excel/2006/main">
          <x14:cfRule type="expression" priority="49" id="{8232FB04-C4FA-4AD0-B2EA-70F29B808814}">
            <xm:f>'AVANT PROJET'!$E$44="INSUFFISANT"</xm:f>
            <x14:dxf>
              <fill>
                <patternFill>
                  <bgColor theme="5" tint="0.59996337778862885"/>
                </patternFill>
              </fill>
            </x14:dxf>
          </x14:cfRule>
          <x14:cfRule type="expression" priority="50" id="{876E9D7D-1D00-4C7A-B76C-851E25CCA35F}">
            <xm:f>'AVANT PROJET'!$C$44:$D$44="MOYEN"</xm:f>
            <x14:dxf>
              <fill>
                <patternFill>
                  <bgColor theme="7" tint="0.79998168889431442"/>
                </patternFill>
              </fill>
            </x14:dxf>
          </x14:cfRule>
          <xm:sqref>C11:D11</xm:sqref>
        </x14:conditionalFormatting>
        <x14:conditionalFormatting xmlns:xm="http://schemas.microsoft.com/office/excel/2006/main">
          <x14:cfRule type="expression" priority="10" id="{F9C3B114-7E4A-4142-936F-3F94CECB9881}">
            <xm:f>'AVANT PROJET'!$E$45="INSUFFISANT"</xm:f>
            <x14:dxf>
              <fill>
                <patternFill>
                  <bgColor theme="5" tint="0.59996337778862885"/>
                </patternFill>
              </fill>
            </x14:dxf>
          </x14:cfRule>
          <x14:cfRule type="expression" priority="11" id="{A9989614-4B12-4B9F-B312-A1CDBACE7F3A}">
            <xm:f>'AVANT PROJET'!$E$45="MOYEN"</xm:f>
            <x14:dxf>
              <fill>
                <patternFill>
                  <bgColor theme="7" tint="0.79998168889431442"/>
                </patternFill>
              </fill>
            </x14:dxf>
          </x14:cfRule>
          <xm:sqref>C12:D12</xm:sqref>
        </x14:conditionalFormatting>
        <x14:conditionalFormatting xmlns:xm="http://schemas.microsoft.com/office/excel/2006/main">
          <x14:cfRule type="expression" priority="9" id="{682E3E78-FEB1-421D-A570-4661BB559527}">
            <xm:f>PROJET!$E$42="MOYEN"</xm:f>
            <x14:dxf>
              <fill>
                <patternFill>
                  <bgColor theme="7" tint="0.79998168889431442"/>
                </patternFill>
              </fill>
            </x14:dxf>
          </x14:cfRule>
          <x14:cfRule type="expression" priority="19" id="{2C9C4A1B-38D5-4D95-B558-D745AA1FBA6F}">
            <xm:f>PROJET!$E$42="INSUFFISANT"</xm:f>
            <x14:dxf>
              <fill>
                <patternFill>
                  <bgColor theme="5" tint="0.59996337778862885"/>
                </patternFill>
              </fill>
            </x14:dxf>
          </x14:cfRule>
          <xm:sqref>E9:F9</xm:sqref>
        </x14:conditionalFormatting>
        <x14:conditionalFormatting xmlns:xm="http://schemas.microsoft.com/office/excel/2006/main">
          <x14:cfRule type="expression" priority="20" id="{9B3474E6-E347-439E-94F3-803F09C4246F}">
            <xm:f>PROJET!$E$43="MOYEN"</xm:f>
            <x14:dxf>
              <fill>
                <patternFill>
                  <bgColor theme="7" tint="0.79998168889431442"/>
                </patternFill>
              </fill>
            </x14:dxf>
          </x14:cfRule>
          <x14:cfRule type="expression" priority="23" id="{3E961A8A-95EC-4DEF-B841-9A77463BC296}">
            <xm:f>PROJET!$E$43="INSUFFISANT"</xm:f>
            <x14:dxf>
              <fill>
                <patternFill>
                  <bgColor theme="5" tint="0.59996337778862885"/>
                </patternFill>
              </fill>
            </x14:dxf>
          </x14:cfRule>
          <xm:sqref>E10:F10</xm:sqref>
        </x14:conditionalFormatting>
        <x14:conditionalFormatting xmlns:xm="http://schemas.microsoft.com/office/excel/2006/main">
          <x14:cfRule type="expression" priority="24" id="{8B37B552-6830-452E-A8D5-70DFE1DD73EF}">
            <xm:f>'AVANT PROJET'!$E$44="MOYEN"</xm:f>
            <x14:dxf>
              <fill>
                <patternFill>
                  <bgColor theme="7" tint="0.79998168889431442"/>
                </patternFill>
              </fill>
            </x14:dxf>
          </x14:cfRule>
          <xm:sqref>E11:F11</xm:sqref>
        </x14:conditionalFormatting>
        <x14:conditionalFormatting xmlns:xm="http://schemas.microsoft.com/office/excel/2006/main">
          <x14:cfRule type="expression" priority="7" id="{7CCE31BF-F01B-4B53-BD22-293D145E98E2}">
            <xm:f>PROJET!$E$45="INSUFFISANT"</xm:f>
            <x14:dxf>
              <fill>
                <patternFill>
                  <bgColor theme="5" tint="0.59996337778862885"/>
                </patternFill>
              </fill>
            </x14:dxf>
          </x14:cfRule>
          <x14:cfRule type="expression" priority="8" id="{8B10703D-4120-40B9-B4E2-1662798F3B90}">
            <xm:f>PROJET!$E$45="MOYEN"</xm:f>
            <x14:dxf>
              <fill>
                <patternFill>
                  <bgColor theme="7" tint="0.79998168889431442"/>
                </patternFill>
              </fill>
            </x14:dxf>
          </x14:cfRule>
          <xm:sqref>E12:F12</xm:sqref>
        </x14:conditionalFormatting>
        <x14:conditionalFormatting xmlns:xm="http://schemas.microsoft.com/office/excel/2006/main">
          <x14:cfRule type="expression" priority="13" id="{2CA277D0-341A-47FD-93DD-2661AAF6F8B6}">
            <xm:f>'APRES PROJET'!$E$42="INSUFFISANT"</xm:f>
            <x14:dxf>
              <fill>
                <patternFill>
                  <bgColor theme="5" tint="0.59996337778862885"/>
                </patternFill>
              </fill>
            </x14:dxf>
          </x14:cfRule>
          <x14:cfRule type="expression" priority="14" id="{2E09862C-0CAB-47B5-A804-AF90F2C68978}">
            <xm:f>'APRES PROJET'!$E$42="MOYEN"</xm:f>
            <x14:dxf>
              <fill>
                <patternFill>
                  <bgColor theme="7" tint="0.79998168889431442"/>
                </patternFill>
              </fill>
            </x14:dxf>
          </x14:cfRule>
          <xm:sqref>G9:H9</xm:sqref>
        </x14:conditionalFormatting>
        <x14:conditionalFormatting xmlns:xm="http://schemas.microsoft.com/office/excel/2006/main">
          <x14:cfRule type="expression" priority="5" id="{AA361396-949A-4655-BCD1-C56B216E3377}">
            <xm:f>'APRES PROJET'!$E$43="INSUFFISANT"</xm:f>
            <x14:dxf>
              <fill>
                <patternFill>
                  <bgColor theme="5" tint="0.59996337778862885"/>
                </patternFill>
              </fill>
            </x14:dxf>
          </x14:cfRule>
          <x14:cfRule type="expression" priority="6" id="{21DCFD06-C7AF-455B-8C86-C7E1BB18C2EA}">
            <xm:f>'APRES PROJET'!$E$43="MOYEN"</xm:f>
            <x14:dxf>
              <fill>
                <patternFill>
                  <bgColor theme="7" tint="0.79998168889431442"/>
                </patternFill>
              </fill>
            </x14:dxf>
          </x14:cfRule>
          <xm:sqref>G10:H10</xm:sqref>
        </x14:conditionalFormatting>
        <x14:conditionalFormatting xmlns:xm="http://schemas.microsoft.com/office/excel/2006/main">
          <x14:cfRule type="expression" priority="2" id="{E30458B9-202F-470C-9B0E-424DF72532FF}">
            <xm:f>'APRES PROJET'!$E$44="MOYEN"</xm:f>
            <x14:dxf>
              <fill>
                <patternFill>
                  <bgColor theme="7" tint="0.79998168889431442"/>
                </patternFill>
              </fill>
            </x14:dxf>
          </x14:cfRule>
          <x14:cfRule type="expression" priority="18" id="{B0D59A15-25B9-4C90-B5E5-98EA023CF6E9}">
            <xm:f>'APRES PROJET'!$E$44="INSUFFISANT"</xm:f>
            <x14:dxf>
              <fill>
                <patternFill>
                  <bgColor theme="5" tint="0.59996337778862885"/>
                </patternFill>
              </fill>
            </x14:dxf>
          </x14:cfRule>
          <xm:sqref>G11:H11</xm:sqref>
        </x14:conditionalFormatting>
        <x14:conditionalFormatting xmlns:xm="http://schemas.microsoft.com/office/excel/2006/main">
          <x14:cfRule type="expression" priority="1" id="{E48DE961-02E9-4E7F-9CDC-FF8C058EF196}">
            <xm:f>'APRES PROJET'!$E$45="MOYEN"</xm:f>
            <x14:dxf>
              <fill>
                <patternFill>
                  <bgColor theme="7" tint="0.79998168889431442"/>
                </patternFill>
              </fill>
            </x14:dxf>
          </x14:cfRule>
          <x14:cfRule type="expression" priority="3" id="{D3B9B5BB-38DB-427C-9805-06FDF81EA68E}">
            <xm:f>'APRES PROJET'!$E$45="INSUFFISANT"</xm:f>
            <x14:dxf>
              <fill>
                <patternFill>
                  <bgColor theme="5" tint="0.59996337778862885"/>
                </patternFill>
              </fill>
            </x14:dxf>
          </x14:cfRule>
          <xm:sqref>G12:H12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vt:lpstr>
      <vt:lpstr>AVANT PROJET</vt:lpstr>
      <vt:lpstr>PROJET</vt:lpstr>
      <vt:lpstr>APRES PROJET</vt:lpstr>
      <vt:lpstr>SYNTHESE</vt:lpstr>
    </vt:vector>
  </TitlesOfParts>
  <Company>Chambre d'Agriculture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LACOSTE</dc:creator>
  <cp:lastModifiedBy>François SIMONETTI</cp:lastModifiedBy>
  <dcterms:created xsi:type="dcterms:W3CDTF">2026-01-15T05:48:52Z</dcterms:created>
  <dcterms:modified xsi:type="dcterms:W3CDTF">2026-01-16T15:38:50Z</dcterms:modified>
</cp:coreProperties>
</file>