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filer-td-02.crpc.fr\Transverses_alpc\Transverse_FEADER\02_RDR4\03_MiseEnOeuvre\Suivi_parDispositifs\NATURA_2000\73.04.03-ContratsN2000\paiement\docs travail\"/>
    </mc:Choice>
  </mc:AlternateContent>
  <xr:revisionPtr revIDLastSave="0" documentId="13_ncr:1_{39DF03E3-FE97-4639-BBB8-538BB803526A}" xr6:coauthVersionLast="47" xr6:coauthVersionMax="47" xr10:uidLastSave="{00000000-0000-0000-0000-000000000000}"/>
  <bookViews>
    <workbookView xWindow="20370" yWindow="-120" windowWidth="29040" windowHeight="15720" tabRatio="742" xr2:uid="{41C9D8C6-A5D7-42A6-80F8-4410B225BEBF}"/>
  </bookViews>
  <sheets>
    <sheet name="NOTICE" sheetId="16" r:id="rId1"/>
    <sheet name="Votre dossier" sheetId="17" r:id="rId2"/>
    <sheet name="1-PRESTATIONS SERVICES" sheetId="19" r:id="rId3"/>
    <sheet name="2-MATERIELS EQUIPEMENTS" sheetId="22" r:id="rId4"/>
    <sheet name="3-Notice Depenses Personnel" sheetId="23" r:id="rId5"/>
    <sheet name="3-EXEMPLE DEP PERSONNEL" sheetId="24" r:id="rId6"/>
    <sheet name="3-DEPENSES PERS" sheetId="20" r:id="rId7"/>
    <sheet name="4-BAREME TRAVAUX" sheetId="3" r:id="rId8"/>
    <sheet name="5-BAREME TRAVAUX F12i" sheetId="21" r:id="rId9"/>
    <sheet name="Action_Sous-action (masquer)" sheetId="8" state="hidden" r:id="rId10"/>
    <sheet name="6-Synthese MDNA" sheetId="5" r:id="rId11"/>
    <sheet name="Actions à ajouter" sheetId="15" state="hidden" r:id="rId12"/>
    <sheet name="Code_sites_N2000 (masquer)" sheetId="7" state="hidden" r:id="rId13"/>
    <sheet name="7-Synthese par types dep prinfo" sheetId="4" r:id="rId14"/>
    <sheet name="Aide calculette tempstravail" sheetId="25" r:id="rId15"/>
    <sheet name="CONVERSION HEURE DECIMAL" sheetId="26" r:id="rId16"/>
    <sheet name="8_Liste_qualifications" sheetId="14" state="hidden" r:id="rId17"/>
    <sheet name="Divers (masquer)" sheetId="9" state="hidden" r:id="rId18"/>
  </sheets>
  <externalReferences>
    <externalReference r:id="rId19"/>
    <externalReference r:id="rId20"/>
    <externalReference r:id="rId21"/>
  </externalReferences>
  <definedNames>
    <definedName name="_xlnm._FilterDatabase" localSheetId="10" hidden="1">'6-Synthese MDNA'!$B$16:$D$80</definedName>
    <definedName name="Action">'Action_Sous-action (masquer)'!$E$3:$E$51</definedName>
    <definedName name="Action_Foret">'Action_Sous-action (masquer)'!$E$37:$E$50</definedName>
    <definedName name="Action_sans_F12i">'Action_Sous-action (masquer)'!$E$37:$E$50,'Action_Sous-action (masquer)'!$E$3:$E$36</definedName>
    <definedName name="asupprimer">'8_Liste_qualifications'!$A$30:$A$53</definedName>
    <definedName name="aude">#REF!</definedName>
    <definedName name="Barème">[1]Qualification!#REF!</definedName>
    <definedName name="Catégorie">'Divers (masquer)'!$E$3:$E$7</definedName>
    <definedName name="catégoriesprives">'8_Liste_qualifications'!$B$30:$B$55</definedName>
    <definedName name="CategoriesPublic">'8_Liste_qualifications'!$B$27:$B$29</definedName>
    <definedName name="Code_Ac_Foret">'Action_Sous-action (masquer)'!$D$37:$D$51</definedName>
    <definedName name="Code_Act_Foret_Bar">'Action_Sous-action (masquer)'!$D$51</definedName>
    <definedName name="Code_action_Foret_SS_F12i">'Action_Sous-action (masquer)'!$F$37:$F$50</definedName>
    <definedName name="Code_Action_horsforet">'Action_Sous-action (masquer)'!$F$3:$F$36</definedName>
    <definedName name="Code_action_Sans_F12i">'Action_Sous-action (masquer)'!$D$3:$D$50</definedName>
    <definedName name="Code_Action_Total">'Action_Sous-action (masquer)'!$D$3:$D$51</definedName>
    <definedName name="Code_SA">'Action_Sous-action (masquer)'!$B$54:$B$64</definedName>
    <definedName name="Code_SA_Foret">'Action_Sous-action (masquer)'!$B$65</definedName>
    <definedName name="Code_SA_Total">'Action_Sous-action (masquer)'!$B$54:$B$65</definedName>
    <definedName name="Code_Site">'Code_sites_N2000 (masquer)'!$A$3:$A$300</definedName>
    <definedName name="Code_Sites_Dossier">#REF!</definedName>
    <definedName name="Coût">'Divers (masquer)'!$G$3:$G$7</definedName>
    <definedName name="Coût_horaire" localSheetId="5">[1]Qualification!#REF!</definedName>
    <definedName name="Coût_horaire" localSheetId="4">[1]Qualification!#REF!</definedName>
    <definedName name="Coût_horaire" localSheetId="14">[1]Qualification!#REF!</definedName>
    <definedName name="Coût_horaire" localSheetId="15">[1]Qualification!#REF!</definedName>
    <definedName name="Coût_horaire">'8_Liste_qualifications'!$A$28:$C$51</definedName>
    <definedName name="F_Poste" localSheetId="3">OFFSET(P_Poste,0,0,COUNTA(Poste),1)</definedName>
    <definedName name="F_Poste" localSheetId="8">OFFSET(P_Poste,0,0,COUNTA(Poste),1)</definedName>
    <definedName name="F_Poste">OFFSET(P_Poste,0,0,COUNTA(Poste),1)</definedName>
    <definedName name="F12i">'Action_Sous-action (masquer)'!$D$51</definedName>
    <definedName name="Financeurs">#REF!</definedName>
    <definedName name="IntituleF12i">'Action_Sous-action (masquer)'!$E$51</definedName>
    <definedName name="Intitulés" localSheetId="5">[1]Qualification!#REF!</definedName>
    <definedName name="Intitulés" localSheetId="4">[1]Qualification!#REF!</definedName>
    <definedName name="Intitulés" localSheetId="14">[1]Qualification!#REF!</definedName>
    <definedName name="Intitulés" localSheetId="15">[1]Qualification!#REF!</definedName>
    <definedName name="Intitulés">'[2]7_Liste_qualifications'!$A$30:$A$55</definedName>
    <definedName name="Intitulésprivé">'8_Liste_qualifications'!$A$30:$A$55</definedName>
    <definedName name="IntitulésPUBLIC">'8_Liste_qualifications'!$A$27:$A$29</definedName>
    <definedName name="Liste1">#REF!</definedName>
    <definedName name="Liste2">#REF!</definedName>
    <definedName name="Missions">#REF!</definedName>
    <definedName name="Modalité">#REF!</definedName>
    <definedName name="Montant">'Action_Sous-action (masquer)'!$F$55:$F$116</definedName>
    <definedName name="Montant_Foret">'Action_Sous-action (masquer)'!$F$108:$F$116</definedName>
    <definedName name="Naction">'Action_Sous-action (masquer)'!$A$54:$A$65</definedName>
    <definedName name="ouinon">'[3]BASE DE DONNEES'!$B$1:$B$2</definedName>
    <definedName name="Poste">#REF!</definedName>
    <definedName name="Régions">#REF!</definedName>
    <definedName name="S_Action">'Action_Sous-action (masquer)'!$D$55:$D$107</definedName>
    <definedName name="S_Action_Foret">'Action_Sous-action (masquer)'!$D$108:$D$116</definedName>
    <definedName name="Sites">'Code_sites_N2000 (masquer)'!$B$3:$B$263</definedName>
    <definedName name="SO_1">'Action_Sous-action (masquer)'!$D$55:$D$58</definedName>
    <definedName name="SO_10">'Action_Sous-action (masquer)'!$D$103:$D$105</definedName>
    <definedName name="SO_11">'Action_Sous-action (masquer)'!$D$106:$D$107</definedName>
    <definedName name="SO_12">'Action_Sous-action (masquer)'!$D$108:$D$116</definedName>
    <definedName name="SO_2">'Action_Sous-action (masquer)'!$D$59:$D$61</definedName>
    <definedName name="SO_3">'Action_Sous-action (masquer)'!$D$62:$D$64</definedName>
    <definedName name="SO_4">'Action_Sous-action (masquer)'!$D$65:$D$66</definedName>
    <definedName name="SO_5">'Action_Sous-action (masquer)'!$D$67:$D$68</definedName>
    <definedName name="SO_6">'Action_Sous-action (masquer)'!$D$69:$D$88</definedName>
    <definedName name="SO_7">'Action_Sous-action (masquer)'!$D$89:$D$94</definedName>
    <definedName name="SO_8">'Action_Sous-action (masquer)'!$D$95:$D$99</definedName>
    <definedName name="SO_9">'Action_Sous-action (masquer)'!$D$100:$D$102</definedName>
    <definedName name="Sous_Action">'Action_Sous-action (masquer)'!$E$55:$E$107</definedName>
    <definedName name="Sous_Action_Foret">'Action_Sous-action (masquer)'!$E$108:$E$116</definedName>
    <definedName name="Statut_Juridique">#REF!</definedName>
    <definedName name="Taux" localSheetId="5">[1]Qualification!#REF!</definedName>
    <definedName name="Taux" localSheetId="4">[1]Qualification!#REF!</definedName>
    <definedName name="Taux" localSheetId="14">[1]Qualification!#REF!</definedName>
    <definedName name="Taux" localSheetId="15">[1]Qualification!#REF!</definedName>
    <definedName name="Taux">'8_Liste_qualifications'!$C$28:$C$51</definedName>
    <definedName name="Type_Depenses">'Divers (masquer)'!$A$11:$A$15</definedName>
    <definedName name="Unit">'Action_Sous-action (masquer)'!$G$55:$G$116</definedName>
    <definedName name="Unité" localSheetId="5">#REF!</definedName>
    <definedName name="Unité" localSheetId="4">#REF!</definedName>
    <definedName name="Unité" localSheetId="14">#REF!</definedName>
    <definedName name="Unité" localSheetId="15">#REF!</definedName>
    <definedName name="Unité">'Divers (masquer)'!$A$3:$A$8</definedName>
    <definedName name="Valid">'Action_Sous-action (masquer)'!$H$55:$H$107</definedName>
    <definedName name="_xlnm.Print_Area" localSheetId="0">NOTICE!$A$1:$O$31</definedName>
    <definedName name="_xlnm.Print_Area" localSheetId="1">'Votre dossier'!$A$1:$I$14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4" l="1"/>
  <c r="U4" i="24" s="1"/>
  <c r="W4" i="24" s="1"/>
  <c r="Z4" i="24" s="1"/>
  <c r="AA4" i="24" s="1"/>
  <c r="Y4" i="24"/>
  <c r="C14" i="19"/>
  <c r="G14" i="19"/>
  <c r="N14" i="19"/>
  <c r="O14" i="19"/>
  <c r="P14" i="19"/>
  <c r="Q14" i="19"/>
  <c r="T14" i="19"/>
  <c r="C15" i="19"/>
  <c r="G15" i="19"/>
  <c r="N15" i="19"/>
  <c r="O15" i="19"/>
  <c r="P15" i="19"/>
  <c r="T15" i="19"/>
  <c r="C16" i="19"/>
  <c r="G16" i="19"/>
  <c r="N16" i="19"/>
  <c r="Q16" i="19" s="1"/>
  <c r="O16" i="19"/>
  <c r="P16" i="19"/>
  <c r="T16" i="19"/>
  <c r="C17" i="19"/>
  <c r="G17" i="19"/>
  <c r="N17" i="19"/>
  <c r="O17" i="19"/>
  <c r="P17" i="19"/>
  <c r="T17" i="19"/>
  <c r="C18" i="19"/>
  <c r="G18" i="19"/>
  <c r="N18" i="19"/>
  <c r="O18" i="19"/>
  <c r="P18" i="19"/>
  <c r="T18" i="19"/>
  <c r="C19" i="19"/>
  <c r="G19" i="19"/>
  <c r="N19" i="19"/>
  <c r="O19" i="19"/>
  <c r="P19" i="19"/>
  <c r="T19" i="19"/>
  <c r="C20" i="19"/>
  <c r="G20" i="19"/>
  <c r="N20" i="19"/>
  <c r="O20" i="19"/>
  <c r="P20" i="19"/>
  <c r="Q20" i="19"/>
  <c r="T20" i="19"/>
  <c r="C21" i="19"/>
  <c r="G21" i="19"/>
  <c r="N21" i="19"/>
  <c r="Q21" i="19" s="1"/>
  <c r="O21" i="19"/>
  <c r="P21" i="19"/>
  <c r="T21" i="19"/>
  <c r="C22" i="19"/>
  <c r="G22" i="19"/>
  <c r="N22" i="19"/>
  <c r="Q22" i="19" s="1"/>
  <c r="O22" i="19"/>
  <c r="P22" i="19"/>
  <c r="T22" i="19"/>
  <c r="C23" i="19"/>
  <c r="G23" i="19"/>
  <c r="N23" i="19"/>
  <c r="O23" i="19"/>
  <c r="P23" i="19"/>
  <c r="T23" i="19"/>
  <c r="C24" i="19"/>
  <c r="G24" i="19"/>
  <c r="N24" i="19"/>
  <c r="O24" i="19"/>
  <c r="P24" i="19"/>
  <c r="Q24" i="19"/>
  <c r="T24" i="19"/>
  <c r="C25" i="19"/>
  <c r="G25" i="19"/>
  <c r="N25" i="19"/>
  <c r="O25" i="19"/>
  <c r="P25" i="19"/>
  <c r="T25" i="19"/>
  <c r="C26" i="19"/>
  <c r="G26" i="19"/>
  <c r="N26" i="19"/>
  <c r="Q26" i="19" s="1"/>
  <c r="O26" i="19"/>
  <c r="P26" i="19"/>
  <c r="T26" i="19"/>
  <c r="C27" i="19"/>
  <c r="G27" i="19"/>
  <c r="N27" i="19"/>
  <c r="O27" i="19"/>
  <c r="P27" i="19"/>
  <c r="T27" i="19"/>
  <c r="C28" i="19"/>
  <c r="G28" i="19"/>
  <c r="N28" i="19"/>
  <c r="O28" i="19"/>
  <c r="P28" i="19"/>
  <c r="Q28" i="19"/>
  <c r="T28" i="19"/>
  <c r="C29" i="19"/>
  <c r="G29" i="19"/>
  <c r="N29" i="19"/>
  <c r="O29" i="19"/>
  <c r="P29" i="19"/>
  <c r="T29" i="19"/>
  <c r="C30" i="19"/>
  <c r="G30" i="19"/>
  <c r="N30" i="19"/>
  <c r="O30" i="19"/>
  <c r="P30" i="19"/>
  <c r="Q30" i="19"/>
  <c r="T30" i="19"/>
  <c r="C31" i="19"/>
  <c r="G31" i="19"/>
  <c r="N31" i="19"/>
  <c r="O31" i="19"/>
  <c r="P31" i="19"/>
  <c r="T31" i="19"/>
  <c r="C32" i="19"/>
  <c r="G32" i="19"/>
  <c r="N32" i="19"/>
  <c r="Q32" i="19" s="1"/>
  <c r="O32" i="19"/>
  <c r="P32" i="19"/>
  <c r="T32" i="19"/>
  <c r="C33" i="19"/>
  <c r="G33" i="19"/>
  <c r="N33" i="19"/>
  <c r="O33" i="19"/>
  <c r="P33" i="19"/>
  <c r="T33" i="19"/>
  <c r="C34" i="19"/>
  <c r="G34" i="19"/>
  <c r="N34" i="19"/>
  <c r="O34" i="19"/>
  <c r="P34" i="19"/>
  <c r="T34" i="19"/>
  <c r="C35" i="19"/>
  <c r="G35" i="19"/>
  <c r="N35" i="19"/>
  <c r="Q35" i="19" s="1"/>
  <c r="O35" i="19"/>
  <c r="P35" i="19"/>
  <c r="T35" i="19"/>
  <c r="C36" i="19"/>
  <c r="G36" i="19"/>
  <c r="N36" i="19"/>
  <c r="Q36" i="19" s="1"/>
  <c r="O36" i="19"/>
  <c r="P36" i="19"/>
  <c r="T36" i="19"/>
  <c r="C37" i="19"/>
  <c r="G37" i="19"/>
  <c r="N37" i="19"/>
  <c r="O37" i="19"/>
  <c r="P37" i="19"/>
  <c r="T37" i="19"/>
  <c r="C38" i="19"/>
  <c r="G38" i="19"/>
  <c r="N38" i="19"/>
  <c r="O38" i="19"/>
  <c r="P38" i="19"/>
  <c r="Q38" i="19"/>
  <c r="T38" i="19"/>
  <c r="C39" i="19"/>
  <c r="G39" i="19"/>
  <c r="N39" i="19"/>
  <c r="O39" i="19"/>
  <c r="Q39" i="19" s="1"/>
  <c r="P39" i="19"/>
  <c r="T39" i="19"/>
  <c r="C40" i="19"/>
  <c r="G40" i="19"/>
  <c r="N40" i="19"/>
  <c r="O40" i="19"/>
  <c r="P40" i="19"/>
  <c r="Q40" i="19"/>
  <c r="T40" i="19"/>
  <c r="C41" i="19"/>
  <c r="G41" i="19"/>
  <c r="N41" i="19"/>
  <c r="Q41" i="19" s="1"/>
  <c r="O41" i="19"/>
  <c r="P41" i="19"/>
  <c r="T41" i="19"/>
  <c r="C42" i="19"/>
  <c r="G42" i="19"/>
  <c r="N42" i="19"/>
  <c r="O42" i="19"/>
  <c r="P42" i="19"/>
  <c r="T42" i="19"/>
  <c r="C43" i="19"/>
  <c r="G43" i="19"/>
  <c r="N43" i="19"/>
  <c r="O43" i="19"/>
  <c r="P43" i="19"/>
  <c r="T43" i="19"/>
  <c r="C44" i="19"/>
  <c r="G44" i="19"/>
  <c r="N44" i="19"/>
  <c r="Q44" i="19" s="1"/>
  <c r="O44" i="19"/>
  <c r="P44" i="19"/>
  <c r="T44" i="19"/>
  <c r="C45" i="19"/>
  <c r="G45" i="19"/>
  <c r="N45" i="19"/>
  <c r="O45" i="19"/>
  <c r="P45" i="19"/>
  <c r="T45" i="19"/>
  <c r="C46" i="19"/>
  <c r="G46" i="19"/>
  <c r="N46" i="19"/>
  <c r="Q46" i="19" s="1"/>
  <c r="O46" i="19"/>
  <c r="P46" i="19"/>
  <c r="T46" i="19"/>
  <c r="C47" i="19"/>
  <c r="G47" i="19"/>
  <c r="N47" i="19"/>
  <c r="O47" i="19"/>
  <c r="P47" i="19"/>
  <c r="T47" i="19"/>
  <c r="C48" i="19"/>
  <c r="G48" i="19"/>
  <c r="N48" i="19"/>
  <c r="O48" i="19"/>
  <c r="P48" i="19"/>
  <c r="Q48" i="19"/>
  <c r="T48" i="19"/>
  <c r="C49" i="19"/>
  <c r="G49" i="19"/>
  <c r="N49" i="19"/>
  <c r="O49" i="19"/>
  <c r="P49" i="19"/>
  <c r="T49" i="19"/>
  <c r="C50" i="19"/>
  <c r="G50" i="19"/>
  <c r="N50" i="19"/>
  <c r="Q50" i="19" s="1"/>
  <c r="O50" i="19"/>
  <c r="P50" i="19"/>
  <c r="T50" i="19"/>
  <c r="C51" i="19"/>
  <c r="G51" i="19"/>
  <c r="N51" i="19"/>
  <c r="O51" i="19"/>
  <c r="P51" i="19"/>
  <c r="T51" i="19"/>
  <c r="C14" i="22"/>
  <c r="G14" i="22"/>
  <c r="N14" i="22"/>
  <c r="O14" i="22"/>
  <c r="P14" i="22"/>
  <c r="Q14" i="22"/>
  <c r="T14" i="22"/>
  <c r="C15" i="22"/>
  <c r="G15" i="22"/>
  <c r="N15" i="22"/>
  <c r="O15" i="22"/>
  <c r="P15" i="22"/>
  <c r="Q15" i="22"/>
  <c r="T15" i="22"/>
  <c r="C16" i="22"/>
  <c r="G16" i="22"/>
  <c r="N16" i="22"/>
  <c r="O16" i="22"/>
  <c r="P16" i="22"/>
  <c r="T16" i="22"/>
  <c r="C17" i="22"/>
  <c r="G17" i="22"/>
  <c r="N17" i="22"/>
  <c r="Q17" i="22" s="1"/>
  <c r="O17" i="22"/>
  <c r="P17" i="22"/>
  <c r="T17" i="22"/>
  <c r="C18" i="22"/>
  <c r="G18" i="22"/>
  <c r="N18" i="22"/>
  <c r="O18" i="22"/>
  <c r="Q18" i="22" s="1"/>
  <c r="P18" i="22"/>
  <c r="T18" i="22"/>
  <c r="C19" i="22"/>
  <c r="G19" i="22"/>
  <c r="N19" i="22"/>
  <c r="O19" i="22"/>
  <c r="P19" i="22"/>
  <c r="T19" i="22"/>
  <c r="C20" i="22"/>
  <c r="G20" i="22"/>
  <c r="N20" i="22"/>
  <c r="O20" i="22"/>
  <c r="Q20" i="22" s="1"/>
  <c r="P20" i="22"/>
  <c r="T20" i="22"/>
  <c r="C21" i="22"/>
  <c r="G21" i="22"/>
  <c r="N21" i="22"/>
  <c r="O21" i="22"/>
  <c r="P21" i="22"/>
  <c r="T21" i="22"/>
  <c r="C22" i="22"/>
  <c r="G22" i="22"/>
  <c r="N22" i="22"/>
  <c r="Q22" i="22" s="1"/>
  <c r="O22" i="22"/>
  <c r="P22" i="22"/>
  <c r="T22" i="22"/>
  <c r="C23" i="22"/>
  <c r="G23" i="22"/>
  <c r="N23" i="22"/>
  <c r="Q23" i="22" s="1"/>
  <c r="O23" i="22"/>
  <c r="P23" i="22"/>
  <c r="T23" i="22"/>
  <c r="C24" i="22"/>
  <c r="G24" i="22"/>
  <c r="N24" i="22"/>
  <c r="O24" i="22"/>
  <c r="P24" i="22"/>
  <c r="T24" i="22"/>
  <c r="C25" i="22"/>
  <c r="G25" i="22"/>
  <c r="N25" i="22"/>
  <c r="O25" i="22"/>
  <c r="P25" i="22"/>
  <c r="T25" i="22"/>
  <c r="C26" i="22"/>
  <c r="G26" i="22"/>
  <c r="N26" i="22"/>
  <c r="O26" i="22"/>
  <c r="P26" i="22"/>
  <c r="T26" i="22"/>
  <c r="C27" i="22"/>
  <c r="G27" i="22"/>
  <c r="N27" i="22"/>
  <c r="Q27" i="22" s="1"/>
  <c r="O27" i="22"/>
  <c r="P27" i="22"/>
  <c r="T27" i="22"/>
  <c r="C28" i="22"/>
  <c r="G28" i="22"/>
  <c r="N28" i="22"/>
  <c r="O28" i="22"/>
  <c r="P28" i="22"/>
  <c r="T28" i="22"/>
  <c r="C29" i="22"/>
  <c r="G29" i="22"/>
  <c r="N29" i="22"/>
  <c r="O29" i="22"/>
  <c r="P29" i="22"/>
  <c r="T29" i="22"/>
  <c r="C30" i="22"/>
  <c r="G30" i="22"/>
  <c r="N30" i="22"/>
  <c r="Q30" i="22" s="1"/>
  <c r="O30" i="22"/>
  <c r="P30" i="22"/>
  <c r="T30" i="22"/>
  <c r="C31" i="22"/>
  <c r="G31" i="22"/>
  <c r="N31" i="22"/>
  <c r="O31" i="22"/>
  <c r="P31" i="22"/>
  <c r="Q31" i="22"/>
  <c r="T31" i="22"/>
  <c r="C32" i="22"/>
  <c r="G32" i="22"/>
  <c r="N32" i="22"/>
  <c r="Q32" i="22" s="1"/>
  <c r="O32" i="22"/>
  <c r="P32" i="22"/>
  <c r="T32" i="22"/>
  <c r="C33" i="22"/>
  <c r="G33" i="22"/>
  <c r="N33" i="22"/>
  <c r="O33" i="22"/>
  <c r="P33" i="22"/>
  <c r="T33" i="22"/>
  <c r="C34" i="22"/>
  <c r="G34" i="22"/>
  <c r="N34" i="22"/>
  <c r="O34" i="22"/>
  <c r="P34" i="22"/>
  <c r="T34" i="22"/>
  <c r="C35" i="22"/>
  <c r="G35" i="22"/>
  <c r="N35" i="22"/>
  <c r="Q35" i="22" s="1"/>
  <c r="O35" i="22"/>
  <c r="P35" i="22"/>
  <c r="T35" i="22"/>
  <c r="C36" i="22"/>
  <c r="G36" i="22"/>
  <c r="N36" i="22"/>
  <c r="O36" i="22"/>
  <c r="P36" i="22"/>
  <c r="Q36" i="22"/>
  <c r="T36" i="22"/>
  <c r="C37" i="22"/>
  <c r="G37" i="22"/>
  <c r="N37" i="22"/>
  <c r="Q37" i="22" s="1"/>
  <c r="O37" i="22"/>
  <c r="P37" i="22"/>
  <c r="T37" i="22"/>
  <c r="C38" i="22"/>
  <c r="G38" i="22"/>
  <c r="N38" i="22"/>
  <c r="Q38" i="22" s="1"/>
  <c r="O38" i="22"/>
  <c r="P38" i="22"/>
  <c r="T38" i="22"/>
  <c r="C39" i="22"/>
  <c r="G39" i="22"/>
  <c r="N39" i="22"/>
  <c r="O39" i="22"/>
  <c r="P39" i="22"/>
  <c r="Q39" i="22"/>
  <c r="T39" i="22"/>
  <c r="C40" i="22"/>
  <c r="G40" i="22"/>
  <c r="N40" i="22"/>
  <c r="O40" i="22"/>
  <c r="P40" i="22"/>
  <c r="T40" i="22"/>
  <c r="C41" i="22"/>
  <c r="G41" i="22"/>
  <c r="N41" i="22"/>
  <c r="O41" i="22"/>
  <c r="P41" i="22"/>
  <c r="T41" i="22"/>
  <c r="C42" i="22"/>
  <c r="G42" i="22"/>
  <c r="N42" i="22"/>
  <c r="O42" i="22"/>
  <c r="P42" i="22"/>
  <c r="T42" i="22"/>
  <c r="C43" i="22"/>
  <c r="G43" i="22"/>
  <c r="N43" i="22"/>
  <c r="Q43" i="22" s="1"/>
  <c r="O43" i="22"/>
  <c r="P43" i="22"/>
  <c r="T43" i="22"/>
  <c r="C44" i="22"/>
  <c r="G44" i="22"/>
  <c r="N44" i="22"/>
  <c r="O44" i="22"/>
  <c r="P44" i="22"/>
  <c r="Q44" i="22"/>
  <c r="T44" i="22"/>
  <c r="C45" i="22"/>
  <c r="G45" i="22"/>
  <c r="N45" i="22"/>
  <c r="O45" i="22"/>
  <c r="P45" i="22"/>
  <c r="T45" i="22"/>
  <c r="C46" i="22"/>
  <c r="G46" i="22"/>
  <c r="N46" i="22"/>
  <c r="Q46" i="22" s="1"/>
  <c r="O46" i="22"/>
  <c r="P46" i="22"/>
  <c r="T46" i="22"/>
  <c r="C47" i="22"/>
  <c r="G47" i="22"/>
  <c r="N47" i="22"/>
  <c r="O47" i="22"/>
  <c r="P47" i="22"/>
  <c r="Q47" i="22"/>
  <c r="T47" i="22"/>
  <c r="C48" i="22"/>
  <c r="G48" i="22"/>
  <c r="N48" i="22"/>
  <c r="Q48" i="22" s="1"/>
  <c r="O48" i="22"/>
  <c r="P48" i="22"/>
  <c r="T48" i="22"/>
  <c r="C49" i="22"/>
  <c r="G49" i="22"/>
  <c r="N49" i="22"/>
  <c r="O49" i="22"/>
  <c r="P49" i="22"/>
  <c r="T49" i="22"/>
  <c r="C50" i="22"/>
  <c r="G50" i="22"/>
  <c r="N50" i="22"/>
  <c r="O50" i="22"/>
  <c r="P50" i="22"/>
  <c r="T50" i="22"/>
  <c r="C51" i="22"/>
  <c r="G51" i="22"/>
  <c r="N51" i="22"/>
  <c r="O51" i="22"/>
  <c r="P51" i="22"/>
  <c r="Q51" i="22" s="1"/>
  <c r="T51" i="22"/>
  <c r="C14" i="3"/>
  <c r="D14" i="3"/>
  <c r="F14" i="3"/>
  <c r="H14" i="3"/>
  <c r="I14" i="3"/>
  <c r="J14" i="3"/>
  <c r="L14" i="3"/>
  <c r="N14" i="3"/>
  <c r="C15" i="3"/>
  <c r="D15" i="3"/>
  <c r="F15" i="3"/>
  <c r="H15" i="3"/>
  <c r="I15" i="3"/>
  <c r="J15" i="3"/>
  <c r="L15" i="3"/>
  <c r="N15" i="3"/>
  <c r="C16" i="3"/>
  <c r="D16" i="3"/>
  <c r="F16" i="3"/>
  <c r="H16" i="3"/>
  <c r="I16" i="3"/>
  <c r="J16" i="3"/>
  <c r="L16" i="3"/>
  <c r="N16" i="3"/>
  <c r="C17" i="3"/>
  <c r="D17" i="3"/>
  <c r="F17" i="3"/>
  <c r="H17" i="3"/>
  <c r="I17" i="3"/>
  <c r="J17" i="3"/>
  <c r="L17" i="3"/>
  <c r="N17" i="3"/>
  <c r="C18" i="3"/>
  <c r="D18" i="3"/>
  <c r="F18" i="3"/>
  <c r="H18" i="3"/>
  <c r="I18" i="3"/>
  <c r="J18" i="3"/>
  <c r="L18" i="3"/>
  <c r="N18" i="3"/>
  <c r="C19" i="3"/>
  <c r="D19" i="3"/>
  <c r="F19" i="3"/>
  <c r="H19" i="3"/>
  <c r="I19" i="3"/>
  <c r="J19" i="3"/>
  <c r="L19" i="3"/>
  <c r="N19" i="3"/>
  <c r="C20" i="3"/>
  <c r="D20" i="3"/>
  <c r="F20" i="3"/>
  <c r="H20" i="3"/>
  <c r="I20" i="3"/>
  <c r="J20" i="3"/>
  <c r="L20" i="3"/>
  <c r="N20" i="3"/>
  <c r="C21" i="3"/>
  <c r="D21" i="3"/>
  <c r="F21" i="3"/>
  <c r="H21" i="3"/>
  <c r="I21" i="3"/>
  <c r="J21" i="3"/>
  <c r="L21" i="3"/>
  <c r="N21" i="3"/>
  <c r="C22" i="3"/>
  <c r="D22" i="3"/>
  <c r="F22" i="3"/>
  <c r="H22" i="3"/>
  <c r="I22" i="3"/>
  <c r="J22" i="3"/>
  <c r="L22" i="3"/>
  <c r="N22" i="3"/>
  <c r="C23" i="3"/>
  <c r="D23" i="3"/>
  <c r="F23" i="3"/>
  <c r="H23" i="3"/>
  <c r="I23" i="3"/>
  <c r="J23" i="3"/>
  <c r="L23" i="3"/>
  <c r="N23" i="3"/>
  <c r="C24" i="3"/>
  <c r="D24" i="3"/>
  <c r="F24" i="3"/>
  <c r="H24" i="3"/>
  <c r="I24" i="3"/>
  <c r="J24" i="3"/>
  <c r="L24" i="3"/>
  <c r="N24" i="3"/>
  <c r="C25" i="3"/>
  <c r="D25" i="3"/>
  <c r="F25" i="3"/>
  <c r="H25" i="3"/>
  <c r="I25" i="3"/>
  <c r="J25" i="3"/>
  <c r="L25" i="3"/>
  <c r="N25" i="3"/>
  <c r="C26" i="3"/>
  <c r="D26" i="3"/>
  <c r="F26" i="3"/>
  <c r="H26" i="3"/>
  <c r="I26" i="3"/>
  <c r="J26" i="3"/>
  <c r="L26" i="3"/>
  <c r="N26" i="3"/>
  <c r="C27" i="3"/>
  <c r="D27" i="3"/>
  <c r="F27" i="3"/>
  <c r="H27" i="3"/>
  <c r="I27" i="3"/>
  <c r="J27" i="3"/>
  <c r="L27" i="3"/>
  <c r="N27" i="3"/>
  <c r="C28" i="3"/>
  <c r="D28" i="3"/>
  <c r="F28" i="3"/>
  <c r="H28" i="3"/>
  <c r="I28" i="3"/>
  <c r="J28" i="3"/>
  <c r="L28" i="3"/>
  <c r="N28" i="3"/>
  <c r="C29" i="3"/>
  <c r="D29" i="3"/>
  <c r="F29" i="3"/>
  <c r="H29" i="3"/>
  <c r="I29" i="3"/>
  <c r="J29" i="3"/>
  <c r="L29" i="3"/>
  <c r="N29" i="3"/>
  <c r="C30" i="3"/>
  <c r="D30" i="3"/>
  <c r="F30" i="3"/>
  <c r="H30" i="3"/>
  <c r="I30" i="3"/>
  <c r="J30" i="3"/>
  <c r="L30" i="3"/>
  <c r="N30" i="3"/>
  <c r="C31" i="3"/>
  <c r="D31" i="3"/>
  <c r="F31" i="3"/>
  <c r="H31" i="3"/>
  <c r="I31" i="3"/>
  <c r="J31" i="3"/>
  <c r="L31" i="3"/>
  <c r="N31" i="3"/>
  <c r="C32" i="3"/>
  <c r="D32" i="3"/>
  <c r="F32" i="3"/>
  <c r="H32" i="3"/>
  <c r="I32" i="3"/>
  <c r="J32" i="3"/>
  <c r="L32" i="3"/>
  <c r="N32" i="3"/>
  <c r="C33" i="3"/>
  <c r="D33" i="3"/>
  <c r="F33" i="3"/>
  <c r="H33" i="3"/>
  <c r="I33" i="3"/>
  <c r="J33" i="3"/>
  <c r="L33" i="3"/>
  <c r="N33" i="3"/>
  <c r="C34" i="3"/>
  <c r="D34" i="3"/>
  <c r="F34" i="3"/>
  <c r="H34" i="3"/>
  <c r="I34" i="3"/>
  <c r="J34" i="3"/>
  <c r="L34" i="3"/>
  <c r="N34" i="3"/>
  <c r="C35" i="3"/>
  <c r="D35" i="3"/>
  <c r="F35" i="3"/>
  <c r="H35" i="3"/>
  <c r="I35" i="3"/>
  <c r="J35" i="3"/>
  <c r="L35" i="3"/>
  <c r="N35" i="3"/>
  <c r="C36" i="3"/>
  <c r="D36" i="3"/>
  <c r="F36" i="3"/>
  <c r="H36" i="3"/>
  <c r="I36" i="3"/>
  <c r="J36" i="3"/>
  <c r="L36" i="3"/>
  <c r="N36" i="3"/>
  <c r="C37" i="3"/>
  <c r="D37" i="3"/>
  <c r="F37" i="3"/>
  <c r="H37" i="3"/>
  <c r="I37" i="3"/>
  <c r="J37" i="3"/>
  <c r="L37" i="3"/>
  <c r="N37" i="3"/>
  <c r="C38" i="3"/>
  <c r="D38" i="3"/>
  <c r="F38" i="3"/>
  <c r="H38" i="3"/>
  <c r="I38" i="3"/>
  <c r="J38" i="3"/>
  <c r="L38" i="3"/>
  <c r="N38" i="3"/>
  <c r="C39" i="3"/>
  <c r="D39" i="3"/>
  <c r="F39" i="3"/>
  <c r="H39" i="3"/>
  <c r="I39" i="3"/>
  <c r="J39" i="3"/>
  <c r="L39" i="3"/>
  <c r="N39" i="3"/>
  <c r="C40" i="3"/>
  <c r="D40" i="3"/>
  <c r="F40" i="3"/>
  <c r="H40" i="3"/>
  <c r="I40" i="3"/>
  <c r="J40" i="3"/>
  <c r="L40" i="3"/>
  <c r="N40" i="3"/>
  <c r="C41" i="3"/>
  <c r="D41" i="3"/>
  <c r="F41" i="3"/>
  <c r="H41" i="3"/>
  <c r="I41" i="3"/>
  <c r="J41" i="3"/>
  <c r="L41" i="3"/>
  <c r="N41" i="3"/>
  <c r="C42" i="3"/>
  <c r="D42" i="3"/>
  <c r="F42" i="3"/>
  <c r="H42" i="3"/>
  <c r="I42" i="3"/>
  <c r="J42" i="3"/>
  <c r="L42" i="3"/>
  <c r="N42" i="3"/>
  <c r="C43" i="3"/>
  <c r="D43" i="3"/>
  <c r="F43" i="3"/>
  <c r="H43" i="3"/>
  <c r="I43" i="3"/>
  <c r="J43" i="3"/>
  <c r="L43" i="3"/>
  <c r="N43" i="3"/>
  <c r="C44" i="3"/>
  <c r="D44" i="3"/>
  <c r="F44" i="3"/>
  <c r="H44" i="3"/>
  <c r="I44" i="3"/>
  <c r="J44" i="3"/>
  <c r="L44" i="3"/>
  <c r="N44" i="3"/>
  <c r="C45" i="3"/>
  <c r="D45" i="3"/>
  <c r="F45" i="3"/>
  <c r="H45" i="3"/>
  <c r="I45" i="3"/>
  <c r="J45" i="3"/>
  <c r="L45" i="3"/>
  <c r="N45" i="3"/>
  <c r="C46" i="3"/>
  <c r="D46" i="3"/>
  <c r="F46" i="3"/>
  <c r="H46" i="3"/>
  <c r="I46" i="3"/>
  <c r="J46" i="3"/>
  <c r="L46" i="3"/>
  <c r="N46" i="3"/>
  <c r="C47" i="3"/>
  <c r="D47" i="3"/>
  <c r="F47" i="3"/>
  <c r="H47" i="3"/>
  <c r="I47" i="3"/>
  <c r="J47" i="3"/>
  <c r="L47" i="3"/>
  <c r="N47" i="3"/>
  <c r="C48" i="3"/>
  <c r="D48" i="3"/>
  <c r="F48" i="3"/>
  <c r="H48" i="3"/>
  <c r="I48" i="3"/>
  <c r="J48" i="3"/>
  <c r="L48" i="3"/>
  <c r="N48" i="3"/>
  <c r="C49" i="3"/>
  <c r="D49" i="3"/>
  <c r="F49" i="3"/>
  <c r="H49" i="3"/>
  <c r="I49" i="3"/>
  <c r="J49" i="3"/>
  <c r="L49" i="3"/>
  <c r="N49" i="3"/>
  <c r="C50" i="3"/>
  <c r="D50" i="3"/>
  <c r="F50" i="3"/>
  <c r="H50" i="3"/>
  <c r="I50" i="3"/>
  <c r="J50" i="3"/>
  <c r="L50" i="3"/>
  <c r="N50" i="3"/>
  <c r="C51" i="3"/>
  <c r="D51" i="3"/>
  <c r="F51" i="3"/>
  <c r="H51" i="3"/>
  <c r="I51" i="3"/>
  <c r="J51" i="3"/>
  <c r="L51" i="3"/>
  <c r="N51" i="3"/>
  <c r="C52" i="3"/>
  <c r="D52" i="3"/>
  <c r="F52" i="3"/>
  <c r="H52" i="3"/>
  <c r="I52" i="3"/>
  <c r="J52" i="3"/>
  <c r="L52" i="3"/>
  <c r="N52" i="3"/>
  <c r="C53" i="3"/>
  <c r="D53" i="3"/>
  <c r="F53" i="3"/>
  <c r="H53" i="3"/>
  <c r="I53" i="3"/>
  <c r="J53" i="3"/>
  <c r="L53" i="3"/>
  <c r="N53" i="3"/>
  <c r="C54" i="3"/>
  <c r="D54" i="3"/>
  <c r="F54" i="3"/>
  <c r="H54" i="3"/>
  <c r="I54" i="3"/>
  <c r="J54" i="3"/>
  <c r="L54" i="3"/>
  <c r="N54" i="3"/>
  <c r="C55" i="3"/>
  <c r="D55" i="3"/>
  <c r="F55" i="3"/>
  <c r="H55" i="3"/>
  <c r="I55" i="3"/>
  <c r="J55" i="3"/>
  <c r="L55" i="3"/>
  <c r="N55" i="3"/>
  <c r="C56" i="3"/>
  <c r="D56" i="3"/>
  <c r="F56" i="3"/>
  <c r="H56" i="3"/>
  <c r="I56" i="3"/>
  <c r="J56" i="3"/>
  <c r="L56" i="3"/>
  <c r="N56" i="3"/>
  <c r="C57" i="3"/>
  <c r="D57" i="3"/>
  <c r="F57" i="3"/>
  <c r="H57" i="3"/>
  <c r="I57" i="3"/>
  <c r="J57" i="3"/>
  <c r="L57" i="3"/>
  <c r="N57" i="3"/>
  <c r="C58" i="3"/>
  <c r="D58" i="3"/>
  <c r="F58" i="3"/>
  <c r="H58" i="3"/>
  <c r="I58" i="3"/>
  <c r="J58" i="3"/>
  <c r="L58" i="3"/>
  <c r="N58" i="3"/>
  <c r="C59" i="3"/>
  <c r="D59" i="3"/>
  <c r="F59" i="3"/>
  <c r="H59" i="3"/>
  <c r="I59" i="3"/>
  <c r="J59" i="3"/>
  <c r="L59" i="3"/>
  <c r="N59" i="3"/>
  <c r="C60" i="3"/>
  <c r="D60" i="3"/>
  <c r="F60" i="3"/>
  <c r="H60" i="3"/>
  <c r="I60" i="3"/>
  <c r="J60" i="3"/>
  <c r="L60" i="3"/>
  <c r="N60" i="3"/>
  <c r="C61" i="3"/>
  <c r="D61" i="3"/>
  <c r="F61" i="3"/>
  <c r="H61" i="3"/>
  <c r="I61" i="3"/>
  <c r="J61" i="3"/>
  <c r="L61" i="3"/>
  <c r="N61" i="3"/>
  <c r="C62" i="3"/>
  <c r="D62" i="3"/>
  <c r="F62" i="3"/>
  <c r="H62" i="3"/>
  <c r="I62" i="3"/>
  <c r="J62" i="3"/>
  <c r="L62" i="3"/>
  <c r="N62" i="3"/>
  <c r="C63" i="3"/>
  <c r="D63" i="3"/>
  <c r="F63" i="3"/>
  <c r="H63" i="3"/>
  <c r="I63" i="3"/>
  <c r="J63" i="3"/>
  <c r="L63" i="3"/>
  <c r="N63" i="3"/>
  <c r="B14" i="20"/>
  <c r="C14" i="20"/>
  <c r="E14" i="20"/>
  <c r="L14" i="20"/>
  <c r="M14" i="20"/>
  <c r="Q14" i="20"/>
  <c r="T14" i="20"/>
  <c r="V14" i="20"/>
  <c r="X14" i="20"/>
  <c r="Y14" i="20"/>
  <c r="Z14" i="20"/>
  <c r="AA14" i="20"/>
  <c r="B15" i="20"/>
  <c r="C15" i="20"/>
  <c r="E15" i="20"/>
  <c r="L15" i="20"/>
  <c r="M15" i="20" s="1"/>
  <c r="Q15" i="20"/>
  <c r="T15" i="20"/>
  <c r="V15" i="20" s="1"/>
  <c r="X15" i="20"/>
  <c r="Y15" i="20"/>
  <c r="AA15" i="20"/>
  <c r="B16" i="20"/>
  <c r="C16" i="20"/>
  <c r="E16" i="20"/>
  <c r="L16" i="20"/>
  <c r="M16" i="20"/>
  <c r="Q16" i="20"/>
  <c r="T16" i="20"/>
  <c r="V16" i="20"/>
  <c r="X16" i="20"/>
  <c r="Y16" i="20"/>
  <c r="Z16" i="20"/>
  <c r="AA16" i="20"/>
  <c r="B17" i="20"/>
  <c r="C17" i="20"/>
  <c r="E17" i="20"/>
  <c r="L17" i="20"/>
  <c r="M17" i="20" s="1"/>
  <c r="Q17" i="20"/>
  <c r="T17" i="20"/>
  <c r="V17" i="20" s="1"/>
  <c r="X17" i="20"/>
  <c r="Y17" i="20"/>
  <c r="AA17" i="20"/>
  <c r="B18" i="20"/>
  <c r="C18" i="20"/>
  <c r="E18" i="20"/>
  <c r="L18" i="20"/>
  <c r="M18" i="20"/>
  <c r="Q18" i="20"/>
  <c r="T18" i="20"/>
  <c r="V18" i="20"/>
  <c r="X18" i="20"/>
  <c r="Y18" i="20"/>
  <c r="Z18" i="20"/>
  <c r="AA18" i="20"/>
  <c r="B19" i="20"/>
  <c r="C19" i="20"/>
  <c r="E19" i="20"/>
  <c r="L19" i="20"/>
  <c r="M19" i="20" s="1"/>
  <c r="Q19" i="20"/>
  <c r="T19" i="20"/>
  <c r="V19" i="20" s="1"/>
  <c r="X19" i="20"/>
  <c r="Y19" i="20"/>
  <c r="AA19" i="20"/>
  <c r="B20" i="20"/>
  <c r="C20" i="20"/>
  <c r="E20" i="20"/>
  <c r="L20" i="20"/>
  <c r="M20" i="20"/>
  <c r="Q20" i="20"/>
  <c r="T20" i="20"/>
  <c r="V20" i="20"/>
  <c r="X20" i="20"/>
  <c r="Y20" i="20"/>
  <c r="Z20" i="20"/>
  <c r="AA20" i="20"/>
  <c r="B21" i="20"/>
  <c r="C21" i="20"/>
  <c r="E21" i="20"/>
  <c r="L21" i="20"/>
  <c r="M21" i="20" s="1"/>
  <c r="Q21" i="20"/>
  <c r="T21" i="20"/>
  <c r="V21" i="20" s="1"/>
  <c r="X21" i="20"/>
  <c r="Y21" i="20"/>
  <c r="AA21" i="20"/>
  <c r="B22" i="20"/>
  <c r="C22" i="20"/>
  <c r="E22" i="20"/>
  <c r="L22" i="20"/>
  <c r="M22" i="20"/>
  <c r="Q22" i="20"/>
  <c r="T22" i="20"/>
  <c r="V22" i="20"/>
  <c r="X22" i="20"/>
  <c r="Y22" i="20"/>
  <c r="Z22" i="20"/>
  <c r="AA22" i="20"/>
  <c r="B23" i="20"/>
  <c r="C23" i="20"/>
  <c r="E23" i="20"/>
  <c r="L23" i="20"/>
  <c r="M23" i="20" s="1"/>
  <c r="Q23" i="20"/>
  <c r="T23" i="20"/>
  <c r="V23" i="20" s="1"/>
  <c r="X23" i="20"/>
  <c r="Y23" i="20"/>
  <c r="AA23" i="20"/>
  <c r="B24" i="20"/>
  <c r="C24" i="20"/>
  <c r="E24" i="20"/>
  <c r="L24" i="20"/>
  <c r="M24" i="20"/>
  <c r="Q24" i="20"/>
  <c r="T24" i="20"/>
  <c r="V24" i="20"/>
  <c r="X24" i="20"/>
  <c r="Y24" i="20"/>
  <c r="Z24" i="20"/>
  <c r="AA24" i="20"/>
  <c r="B25" i="20"/>
  <c r="C25" i="20"/>
  <c r="E25" i="20"/>
  <c r="L25" i="20"/>
  <c r="M25" i="20" s="1"/>
  <c r="Q25" i="20"/>
  <c r="T25" i="20"/>
  <c r="V25" i="20" s="1"/>
  <c r="X25" i="20"/>
  <c r="Y25" i="20"/>
  <c r="AA25" i="20"/>
  <c r="B26" i="20"/>
  <c r="C26" i="20"/>
  <c r="E26" i="20"/>
  <c r="L26" i="20"/>
  <c r="M26" i="20"/>
  <c r="Q26" i="20"/>
  <c r="T26" i="20"/>
  <c r="V26" i="20"/>
  <c r="X26" i="20"/>
  <c r="Y26" i="20"/>
  <c r="Z26" i="20"/>
  <c r="AA26" i="20"/>
  <c r="B27" i="20"/>
  <c r="C27" i="20"/>
  <c r="E27" i="20"/>
  <c r="L27" i="20"/>
  <c r="M27" i="20" s="1"/>
  <c r="Q27" i="20"/>
  <c r="T27" i="20"/>
  <c r="V27" i="20" s="1"/>
  <c r="X27" i="20"/>
  <c r="Y27" i="20"/>
  <c r="AA27" i="20"/>
  <c r="B28" i="20"/>
  <c r="C28" i="20"/>
  <c r="E28" i="20"/>
  <c r="L28" i="20"/>
  <c r="M28" i="20"/>
  <c r="Q28" i="20"/>
  <c r="T28" i="20"/>
  <c r="V28" i="20"/>
  <c r="X28" i="20"/>
  <c r="Y28" i="20"/>
  <c r="Z28" i="20"/>
  <c r="AA28" i="20"/>
  <c r="B29" i="20"/>
  <c r="C29" i="20"/>
  <c r="E29" i="20"/>
  <c r="L29" i="20"/>
  <c r="M29" i="20" s="1"/>
  <c r="Q29" i="20"/>
  <c r="T29" i="20"/>
  <c r="V29" i="20" s="1"/>
  <c r="X29" i="20"/>
  <c r="Y29" i="20"/>
  <c r="AA29" i="20"/>
  <c r="B30" i="20"/>
  <c r="C30" i="20"/>
  <c r="E30" i="20"/>
  <c r="L30" i="20"/>
  <c r="M30" i="20"/>
  <c r="Q30" i="20"/>
  <c r="T30" i="20"/>
  <c r="V30" i="20"/>
  <c r="X30" i="20"/>
  <c r="Y30" i="20"/>
  <c r="Z30" i="20"/>
  <c r="AA30" i="20"/>
  <c r="B31" i="20"/>
  <c r="C31" i="20"/>
  <c r="E31" i="20"/>
  <c r="L31" i="20"/>
  <c r="M31" i="20" s="1"/>
  <c r="Q31" i="20"/>
  <c r="T31" i="20"/>
  <c r="V31" i="20" s="1"/>
  <c r="X31" i="20"/>
  <c r="Y31" i="20"/>
  <c r="AA31" i="20"/>
  <c r="B32" i="20"/>
  <c r="C32" i="20"/>
  <c r="E32" i="20"/>
  <c r="L32" i="20"/>
  <c r="M32" i="20"/>
  <c r="Q32" i="20"/>
  <c r="T32" i="20"/>
  <c r="V32" i="20"/>
  <c r="X32" i="20"/>
  <c r="Y32" i="20"/>
  <c r="Z32" i="20"/>
  <c r="AA32" i="20"/>
  <c r="B33" i="20"/>
  <c r="C33" i="20"/>
  <c r="E33" i="20"/>
  <c r="L33" i="20"/>
  <c r="M33" i="20" s="1"/>
  <c r="Q33" i="20"/>
  <c r="T33" i="20"/>
  <c r="V33" i="20" s="1"/>
  <c r="X33" i="20"/>
  <c r="Y33" i="20"/>
  <c r="AA33" i="20"/>
  <c r="B34" i="20"/>
  <c r="C34" i="20"/>
  <c r="E34" i="20"/>
  <c r="L34" i="20"/>
  <c r="M34" i="20"/>
  <c r="Q34" i="20"/>
  <c r="T34" i="20"/>
  <c r="V34" i="20"/>
  <c r="X34" i="20"/>
  <c r="Y34" i="20"/>
  <c r="Z34" i="20"/>
  <c r="AA34" i="20"/>
  <c r="B35" i="20"/>
  <c r="C35" i="20"/>
  <c r="E35" i="20"/>
  <c r="L35" i="20"/>
  <c r="M35" i="20" s="1"/>
  <c r="Q35" i="20"/>
  <c r="T35" i="20"/>
  <c r="V35" i="20" s="1"/>
  <c r="X35" i="20"/>
  <c r="Y35" i="20"/>
  <c r="AA35" i="20"/>
  <c r="B36" i="20"/>
  <c r="C36" i="20"/>
  <c r="E36" i="20"/>
  <c r="L36" i="20"/>
  <c r="M36" i="20"/>
  <c r="Q36" i="20"/>
  <c r="T36" i="20"/>
  <c r="V36" i="20"/>
  <c r="X36" i="20"/>
  <c r="Y36" i="20"/>
  <c r="Z36" i="20"/>
  <c r="AA36" i="20"/>
  <c r="B37" i="20"/>
  <c r="C37" i="20"/>
  <c r="E37" i="20"/>
  <c r="L37" i="20"/>
  <c r="M37" i="20" s="1"/>
  <c r="Q37" i="20"/>
  <c r="T37" i="20"/>
  <c r="V37" i="20" s="1"/>
  <c r="X37" i="20"/>
  <c r="Y37" i="20"/>
  <c r="AA37" i="20"/>
  <c r="B38" i="20"/>
  <c r="C38" i="20"/>
  <c r="E38" i="20"/>
  <c r="L38" i="20"/>
  <c r="M38" i="20"/>
  <c r="Q38" i="20"/>
  <c r="T38" i="20"/>
  <c r="V38" i="20"/>
  <c r="X38" i="20"/>
  <c r="Y38" i="20"/>
  <c r="Z38" i="20"/>
  <c r="AA38" i="20"/>
  <c r="B39" i="20"/>
  <c r="C39" i="20"/>
  <c r="E39" i="20"/>
  <c r="L39" i="20"/>
  <c r="M39" i="20" s="1"/>
  <c r="Q39" i="20"/>
  <c r="T39" i="20"/>
  <c r="V39" i="20" s="1"/>
  <c r="X39" i="20"/>
  <c r="Y39" i="20"/>
  <c r="AA39" i="20"/>
  <c r="B40" i="20"/>
  <c r="C40" i="20"/>
  <c r="E40" i="20"/>
  <c r="L40" i="20"/>
  <c r="M40" i="20"/>
  <c r="Q40" i="20"/>
  <c r="T40" i="20"/>
  <c r="V40" i="20"/>
  <c r="X40" i="20"/>
  <c r="Y40" i="20"/>
  <c r="Z40" i="20"/>
  <c r="AA40" i="20"/>
  <c r="B41" i="20"/>
  <c r="C41" i="20"/>
  <c r="E41" i="20"/>
  <c r="L41" i="20"/>
  <c r="M41" i="20" s="1"/>
  <c r="Q41" i="20"/>
  <c r="T41" i="20"/>
  <c r="V41" i="20" s="1"/>
  <c r="X41" i="20"/>
  <c r="Y41" i="20"/>
  <c r="AA41" i="20"/>
  <c r="B42" i="20"/>
  <c r="C42" i="20"/>
  <c r="E42" i="20"/>
  <c r="L42" i="20"/>
  <c r="M42" i="20"/>
  <c r="Q42" i="20"/>
  <c r="T42" i="20"/>
  <c r="V42" i="20"/>
  <c r="X42" i="20"/>
  <c r="Y42" i="20"/>
  <c r="Z42" i="20"/>
  <c r="AA42" i="20"/>
  <c r="B43" i="20"/>
  <c r="C43" i="20"/>
  <c r="E43" i="20"/>
  <c r="L43" i="20"/>
  <c r="M43" i="20" s="1"/>
  <c r="Q43" i="20"/>
  <c r="T43" i="20"/>
  <c r="V43" i="20" s="1"/>
  <c r="X43" i="20"/>
  <c r="Y43" i="20"/>
  <c r="AA43" i="20"/>
  <c r="B44" i="20"/>
  <c r="C44" i="20"/>
  <c r="E44" i="20"/>
  <c r="L44" i="20"/>
  <c r="M44" i="20"/>
  <c r="Q44" i="20"/>
  <c r="T44" i="20"/>
  <c r="V44" i="20"/>
  <c r="X44" i="20"/>
  <c r="Y44" i="20"/>
  <c r="Z44" i="20"/>
  <c r="AA44" i="20"/>
  <c r="B45" i="20"/>
  <c r="C45" i="20"/>
  <c r="E45" i="20"/>
  <c r="L45" i="20"/>
  <c r="M45" i="20" s="1"/>
  <c r="Q45" i="20"/>
  <c r="T45" i="20"/>
  <c r="V45" i="20" s="1"/>
  <c r="X45" i="20"/>
  <c r="Y45" i="20"/>
  <c r="AA45" i="20"/>
  <c r="B46" i="20"/>
  <c r="C46" i="20"/>
  <c r="E46" i="20"/>
  <c r="L46" i="20"/>
  <c r="M46" i="20"/>
  <c r="Q46" i="20"/>
  <c r="T46" i="20"/>
  <c r="V46" i="20"/>
  <c r="X46" i="20"/>
  <c r="Y46" i="20"/>
  <c r="Z46" i="20"/>
  <c r="AA46" i="20"/>
  <c r="B47" i="20"/>
  <c r="C47" i="20"/>
  <c r="E47" i="20"/>
  <c r="L47" i="20"/>
  <c r="M47" i="20" s="1"/>
  <c r="Q47" i="20"/>
  <c r="T47" i="20"/>
  <c r="V47" i="20" s="1"/>
  <c r="X47" i="20"/>
  <c r="Y47" i="20"/>
  <c r="AA47" i="20"/>
  <c r="B48" i="20"/>
  <c r="C48" i="20"/>
  <c r="E48" i="20"/>
  <c r="L48" i="20"/>
  <c r="M48" i="20"/>
  <c r="Q48" i="20"/>
  <c r="T48" i="20"/>
  <c r="V48" i="20"/>
  <c r="X48" i="20"/>
  <c r="Y48" i="20"/>
  <c r="Z48" i="20"/>
  <c r="AA48" i="20"/>
  <c r="B49" i="20"/>
  <c r="C49" i="20"/>
  <c r="E49" i="20"/>
  <c r="L49" i="20"/>
  <c r="M49" i="20" s="1"/>
  <c r="Q49" i="20"/>
  <c r="T49" i="20"/>
  <c r="V49" i="20" s="1"/>
  <c r="X49" i="20"/>
  <c r="Y49" i="20"/>
  <c r="AA49" i="20"/>
  <c r="A82" i="21"/>
  <c r="M82" i="21" s="1"/>
  <c r="A67" i="21"/>
  <c r="A54" i="21"/>
  <c r="A41" i="21"/>
  <c r="D77" i="5"/>
  <c r="L13" i="3"/>
  <c r="Q33" i="22" l="1"/>
  <c r="Q42" i="19"/>
  <c r="Q37" i="19"/>
  <c r="Q27" i="19"/>
  <c r="Q23" i="19"/>
  <c r="Q50" i="22"/>
  <c r="Q34" i="22"/>
  <c r="Q24" i="22"/>
  <c r="Q19" i="22"/>
  <c r="Q33" i="19"/>
  <c r="Q18" i="19"/>
  <c r="Q28" i="22"/>
  <c r="Q47" i="19"/>
  <c r="Q45" i="22"/>
  <c r="Q40" i="22"/>
  <c r="Q29" i="22"/>
  <c r="Q43" i="19"/>
  <c r="Q25" i="22"/>
  <c r="Q16" i="22"/>
  <c r="Q49" i="19"/>
  <c r="Q34" i="19"/>
  <c r="Q29" i="19"/>
  <c r="Q19" i="19"/>
  <c r="Q15" i="19"/>
  <c r="Q49" i="22"/>
  <c r="Q41" i="22"/>
  <c r="Q26" i="22"/>
  <c r="Q21" i="22"/>
  <c r="Q25" i="19"/>
  <c r="Q51" i="19"/>
  <c r="Q17" i="19"/>
  <c r="Q42" i="22"/>
  <c r="Q45" i="19"/>
  <c r="Q31" i="19"/>
  <c r="Z49" i="20"/>
  <c r="Z47" i="20"/>
  <c r="Z45" i="20"/>
  <c r="Z43" i="20"/>
  <c r="Z41" i="20"/>
  <c r="Z39" i="20"/>
  <c r="Z37" i="20"/>
  <c r="Z35" i="20"/>
  <c r="Z33" i="20"/>
  <c r="Z31" i="20"/>
  <c r="Z29" i="20"/>
  <c r="Z27" i="20"/>
  <c r="Z25" i="20"/>
  <c r="Z23" i="20"/>
  <c r="Z21" i="20"/>
  <c r="Z19" i="20"/>
  <c r="Z17" i="20"/>
  <c r="Z15" i="20"/>
  <c r="X13" i="20"/>
  <c r="N13" i="22" l="1"/>
  <c r="P13" i="22"/>
  <c r="P13" i="19"/>
  <c r="N13" i="19"/>
  <c r="A29" i="21"/>
  <c r="M29" i="21" s="1"/>
  <c r="B5" i="26" l="1"/>
  <c r="C4" i="26"/>
  <c r="C15" i="25"/>
  <c r="D10" i="25"/>
  <c r="C3" i="24"/>
  <c r="D3" i="24"/>
  <c r="F3" i="24"/>
  <c r="F2" i="24"/>
  <c r="D2" i="24"/>
  <c r="C2" i="24"/>
  <c r="R3" i="24"/>
  <c r="U3" i="24" s="1"/>
  <c r="W3" i="24" s="1"/>
  <c r="Z3" i="24" s="1"/>
  <c r="AA3" i="24" s="1"/>
  <c r="R2" i="24"/>
  <c r="Y2" i="24" s="1"/>
  <c r="Y3" i="24"/>
  <c r="Z2" i="24"/>
  <c r="U2" i="24"/>
  <c r="W2" i="24" s="1"/>
  <c r="M2" i="24"/>
  <c r="AA2" i="24" l="1"/>
  <c r="C5" i="4" l="1"/>
  <c r="C6" i="4"/>
  <c r="C4" i="4"/>
  <c r="B4"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6" i="5"/>
  <c r="T13" i="22"/>
  <c r="O13" i="22"/>
  <c r="G13" i="22"/>
  <c r="C13" i="22"/>
  <c r="D7" i="22"/>
  <c r="D6" i="22"/>
  <c r="D5" i="22"/>
  <c r="H2" i="22"/>
  <c r="E12" i="17"/>
  <c r="G9" i="22" l="1"/>
  <c r="D12" i="4" s="1"/>
  <c r="Q13" i="22"/>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V65" i="5" s="1"/>
  <c r="U66" i="5"/>
  <c r="V66" i="5" s="1"/>
  <c r="U67" i="5"/>
  <c r="V67" i="5" s="1"/>
  <c r="U68" i="5"/>
  <c r="V68" i="5" s="1"/>
  <c r="U69" i="5"/>
  <c r="V69" i="5" s="1"/>
  <c r="U70" i="5"/>
  <c r="V70" i="5" s="1"/>
  <c r="U71" i="5"/>
  <c r="V71" i="5" s="1"/>
  <c r="U72" i="5"/>
  <c r="V72" i="5" s="1"/>
  <c r="U73" i="5"/>
  <c r="V73" i="5" s="1"/>
  <c r="U74" i="5"/>
  <c r="V74" i="5" s="1"/>
  <c r="U75" i="5"/>
  <c r="V75" i="5" s="1"/>
  <c r="U76" i="5"/>
  <c r="V76" i="5" s="1"/>
  <c r="U77" i="5"/>
  <c r="V77" i="5" s="1"/>
  <c r="U78" i="5"/>
  <c r="V78" i="5" s="1"/>
  <c r="U79" i="5"/>
  <c r="V79" i="5" s="1"/>
  <c r="U80" i="5"/>
  <c r="V80" i="5" s="1"/>
  <c r="U81" i="5"/>
  <c r="V81" i="5" s="1"/>
  <c r="U82" i="5"/>
  <c r="V82" i="5" s="1"/>
  <c r="U83" i="5"/>
  <c r="V83" i="5" s="1"/>
  <c r="U84" i="5"/>
  <c r="V84" i="5" s="1"/>
  <c r="U85" i="5"/>
  <c r="V85" i="5" s="1"/>
  <c r="U86" i="5"/>
  <c r="V86" i="5" s="1"/>
  <c r="U87" i="5"/>
  <c r="V87" i="5" s="1"/>
  <c r="U88" i="5"/>
  <c r="V88" i="5" s="1"/>
  <c r="U89" i="5"/>
  <c r="V89" i="5" s="1"/>
  <c r="U90" i="5"/>
  <c r="V90" i="5" s="1"/>
  <c r="U91" i="5"/>
  <c r="V91" i="5" s="1"/>
  <c r="U92" i="5"/>
  <c r="V92" i="5" s="1"/>
  <c r="U93" i="5"/>
  <c r="V93" i="5" s="1"/>
  <c r="U94" i="5"/>
  <c r="V94" i="5" s="1"/>
  <c r="U95" i="5"/>
  <c r="V95" i="5" s="1"/>
  <c r="U96" i="5"/>
  <c r="V96" i="5" s="1"/>
  <c r="U97" i="5"/>
  <c r="V97" i="5" s="1"/>
  <c r="U98" i="5"/>
  <c r="U99" i="5"/>
  <c r="V99" i="5" s="1"/>
  <c r="U100" i="5"/>
  <c r="V100" i="5" s="1"/>
  <c r="U101" i="5"/>
  <c r="V101" i="5" s="1"/>
  <c r="U102" i="5"/>
  <c r="V102" i="5" s="1"/>
  <c r="U103" i="5"/>
  <c r="V103" i="5" s="1"/>
  <c r="U104" i="5"/>
  <c r="V104" i="5" s="1"/>
  <c r="U105" i="5"/>
  <c r="V105" i="5" s="1"/>
  <c r="U106" i="5"/>
  <c r="V106" i="5" s="1"/>
  <c r="U107" i="5"/>
  <c r="V107" i="5" s="1"/>
  <c r="U108" i="5"/>
  <c r="V108" i="5" s="1"/>
  <c r="U109" i="5"/>
  <c r="V109" i="5" s="1"/>
  <c r="U110" i="5"/>
  <c r="V110" i="5" s="1"/>
  <c r="U111" i="5"/>
  <c r="V111" i="5" s="1"/>
  <c r="U112" i="5"/>
  <c r="V112" i="5" s="1"/>
  <c r="U113" i="5"/>
  <c r="V113" i="5" s="1"/>
  <c r="U114" i="5"/>
  <c r="V114" i="5" s="1"/>
  <c r="U115" i="5"/>
  <c r="U16" i="5"/>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O13" i="19"/>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V98" i="5"/>
  <c r="P99" i="5"/>
  <c r="P100" i="5"/>
  <c r="P101" i="5"/>
  <c r="P102" i="5"/>
  <c r="P103" i="5"/>
  <c r="P104" i="5"/>
  <c r="P105" i="5"/>
  <c r="P106" i="5"/>
  <c r="P107" i="5"/>
  <c r="P108" i="5"/>
  <c r="P109" i="5"/>
  <c r="P110" i="5"/>
  <c r="P111" i="5"/>
  <c r="P112" i="5"/>
  <c r="P113" i="5"/>
  <c r="P114" i="5"/>
  <c r="V64" i="5" l="1"/>
  <c r="B5" i="5" l="1"/>
  <c r="B6" i="5"/>
  <c r="I13" i="3"/>
  <c r="H13" i="3"/>
  <c r="D5" i="21"/>
  <c r="D6" i="21"/>
  <c r="D4" i="21"/>
  <c r="E5" i="3"/>
  <c r="E6" i="3"/>
  <c r="E4" i="3"/>
  <c r="D6" i="20"/>
  <c r="D7" i="20"/>
  <c r="D5" i="20"/>
  <c r="K29" i="21"/>
  <c r="I30" i="21"/>
  <c r="K30" i="21"/>
  <c r="K41" i="21"/>
  <c r="I42" i="21"/>
  <c r="K42" i="21"/>
  <c r="N42" i="21" s="1"/>
  <c r="K54" i="21"/>
  <c r="I55" i="21"/>
  <c r="K55" i="21"/>
  <c r="N55" i="21" s="1"/>
  <c r="K67" i="21"/>
  <c r="I68" i="21"/>
  <c r="K68" i="21"/>
  <c r="N68" i="21" s="1"/>
  <c r="K82" i="21"/>
  <c r="I83" i="21"/>
  <c r="K83" i="21"/>
  <c r="D90" i="21"/>
  <c r="K90" i="21" s="1"/>
  <c r="N90" i="21" s="1"/>
  <c r="D89" i="21"/>
  <c r="K89" i="21" s="1"/>
  <c r="N89" i="21" s="1"/>
  <c r="D88" i="21"/>
  <c r="K88" i="21" s="1"/>
  <c r="N88" i="21" s="1"/>
  <c r="D87" i="21"/>
  <c r="K87" i="21" s="1"/>
  <c r="N87" i="21" s="1"/>
  <c r="D86" i="21"/>
  <c r="K86" i="21" s="1"/>
  <c r="N86" i="21" s="1"/>
  <c r="D85" i="21"/>
  <c r="K85" i="21" s="1"/>
  <c r="N85" i="21" s="1"/>
  <c r="D84" i="21"/>
  <c r="K84" i="21" s="1"/>
  <c r="N84" i="21" s="1"/>
  <c r="M67" i="21"/>
  <c r="M54" i="21"/>
  <c r="D75" i="21"/>
  <c r="K75" i="21" s="1"/>
  <c r="N75" i="21" s="1"/>
  <c r="D74" i="21"/>
  <c r="K74" i="21" s="1"/>
  <c r="N74" i="21" s="1"/>
  <c r="D73" i="21"/>
  <c r="K73" i="21" s="1"/>
  <c r="N73" i="21" s="1"/>
  <c r="D72" i="21"/>
  <c r="K72" i="21" s="1"/>
  <c r="N72" i="21" s="1"/>
  <c r="D71" i="21"/>
  <c r="K71" i="21" s="1"/>
  <c r="N71" i="21" s="1"/>
  <c r="D70" i="21"/>
  <c r="K70" i="21" s="1"/>
  <c r="N70" i="21" s="1"/>
  <c r="D69" i="21"/>
  <c r="K69" i="21" s="1"/>
  <c r="N69" i="21" s="1"/>
  <c r="D62" i="21"/>
  <c r="K62" i="21" s="1"/>
  <c r="N62" i="21" s="1"/>
  <c r="D61" i="21"/>
  <c r="K61" i="21" s="1"/>
  <c r="N61" i="21" s="1"/>
  <c r="D60" i="21"/>
  <c r="K60" i="21" s="1"/>
  <c r="N60" i="21" s="1"/>
  <c r="D59" i="21"/>
  <c r="K59" i="21" s="1"/>
  <c r="N59" i="21" s="1"/>
  <c r="D58" i="21"/>
  <c r="K58" i="21" s="1"/>
  <c r="N58" i="21" s="1"/>
  <c r="D57" i="21"/>
  <c r="K57" i="21" s="1"/>
  <c r="N57" i="21" s="1"/>
  <c r="D56" i="21"/>
  <c r="K56" i="21" s="1"/>
  <c r="N56" i="21" s="1"/>
  <c r="M41" i="21"/>
  <c r="D49" i="21"/>
  <c r="K49" i="21" s="1"/>
  <c r="N49" i="21" s="1"/>
  <c r="D48" i="21"/>
  <c r="K48" i="21" s="1"/>
  <c r="N48" i="21" s="1"/>
  <c r="D47" i="21"/>
  <c r="K47" i="21" s="1"/>
  <c r="N47" i="21" s="1"/>
  <c r="D46" i="21"/>
  <c r="K46" i="21" s="1"/>
  <c r="N46" i="21" s="1"/>
  <c r="D45" i="21"/>
  <c r="K45" i="21" s="1"/>
  <c r="N45" i="21" s="1"/>
  <c r="D44" i="21"/>
  <c r="K44" i="21" s="1"/>
  <c r="N44" i="21" s="1"/>
  <c r="D43" i="21"/>
  <c r="K43" i="21" s="1"/>
  <c r="N43" i="21" s="1"/>
  <c r="D37" i="21"/>
  <c r="K37" i="21" s="1"/>
  <c r="N37" i="21" s="1"/>
  <c r="D36" i="21"/>
  <c r="K36" i="21" s="1"/>
  <c r="N36" i="21" s="1"/>
  <c r="D35" i="21"/>
  <c r="K35" i="21" s="1"/>
  <c r="N35" i="21" s="1"/>
  <c r="D34" i="21"/>
  <c r="K34" i="21" s="1"/>
  <c r="N34" i="21" s="1"/>
  <c r="D33" i="21"/>
  <c r="K33" i="21" s="1"/>
  <c r="N33" i="21" s="1"/>
  <c r="D32" i="21"/>
  <c r="K32" i="21" s="1"/>
  <c r="N32" i="21" s="1"/>
  <c r="D31" i="21"/>
  <c r="K31" i="21" s="1"/>
  <c r="N31" i="21" s="1"/>
  <c r="J68" i="21" l="1"/>
  <c r="J30" i="21"/>
  <c r="O55" i="21"/>
  <c r="P55" i="21" s="1"/>
  <c r="O68" i="21"/>
  <c r="P68" i="21" s="1"/>
  <c r="O42" i="21"/>
  <c r="Q42" i="21" s="1"/>
  <c r="J83" i="21"/>
  <c r="J55" i="21"/>
  <c r="J42" i="21"/>
  <c r="N83" i="21"/>
  <c r="O83" i="21" s="1"/>
  <c r="P83" i="21" s="1"/>
  <c r="N30" i="21"/>
  <c r="O30" i="21" s="1"/>
  <c r="P30" i="21" s="1"/>
  <c r="Q83" i="21"/>
  <c r="N82" i="21"/>
  <c r="Q68" i="21"/>
  <c r="N67" i="21"/>
  <c r="N54" i="21"/>
  <c r="N41" i="21"/>
  <c r="N29" i="21"/>
  <c r="D13" i="3"/>
  <c r="AA13" i="20"/>
  <c r="L13" i="20"/>
  <c r="Q41" i="21" l="1"/>
  <c r="Q82" i="21"/>
  <c r="P42" i="21"/>
  <c r="M13" i="20"/>
  <c r="Q67" i="21"/>
  <c r="Q55" i="21"/>
  <c r="Q54" i="21" s="1"/>
  <c r="L66" i="5"/>
  <c r="M66" i="5" s="1"/>
  <c r="L69" i="5"/>
  <c r="M69" i="5" s="1"/>
  <c r="L72" i="5"/>
  <c r="M72" i="5" s="1"/>
  <c r="L85" i="5"/>
  <c r="M85" i="5" s="1"/>
  <c r="L92" i="5"/>
  <c r="M92" i="5" s="1"/>
  <c r="L96" i="5"/>
  <c r="M96" i="5" s="1"/>
  <c r="L99" i="5"/>
  <c r="M99" i="5" s="1"/>
  <c r="L102" i="5"/>
  <c r="M102" i="5" s="1"/>
  <c r="L22" i="5"/>
  <c r="L30" i="5"/>
  <c r="L38" i="5"/>
  <c r="L46" i="5"/>
  <c r="L54" i="5"/>
  <c r="L62" i="5"/>
  <c r="L64" i="5"/>
  <c r="L90" i="5"/>
  <c r="M90" i="5" s="1"/>
  <c r="L111" i="5"/>
  <c r="M111" i="5" s="1"/>
  <c r="L33" i="5"/>
  <c r="L57" i="5"/>
  <c r="L83" i="5"/>
  <c r="M83" i="5" s="1"/>
  <c r="L18" i="5"/>
  <c r="L42" i="5"/>
  <c r="L65" i="5"/>
  <c r="M65" i="5" s="1"/>
  <c r="L87" i="5"/>
  <c r="M87" i="5" s="1"/>
  <c r="L108" i="5"/>
  <c r="L43" i="5"/>
  <c r="L78" i="5"/>
  <c r="M78" i="5" s="1"/>
  <c r="L44" i="5"/>
  <c r="L81" i="5"/>
  <c r="M81" i="5" s="1"/>
  <c r="L21" i="5"/>
  <c r="L79" i="5"/>
  <c r="M79" i="5" s="1"/>
  <c r="L89" i="5"/>
  <c r="M89" i="5" s="1"/>
  <c r="L106" i="5"/>
  <c r="M106" i="5" s="1"/>
  <c r="L110" i="5"/>
  <c r="M110" i="5" s="1"/>
  <c r="L114" i="5"/>
  <c r="M114" i="5" s="1"/>
  <c r="L23" i="5"/>
  <c r="L31" i="5"/>
  <c r="L39" i="5"/>
  <c r="L47" i="5"/>
  <c r="L55" i="5"/>
  <c r="L63" i="5"/>
  <c r="L86" i="5"/>
  <c r="M86" i="5" s="1"/>
  <c r="L100" i="5"/>
  <c r="M100" i="5" s="1"/>
  <c r="L17" i="5"/>
  <c r="L41" i="5"/>
  <c r="L77" i="5"/>
  <c r="M77" i="5" s="1"/>
  <c r="L26" i="5"/>
  <c r="L50" i="5"/>
  <c r="L71" i="5"/>
  <c r="M71" i="5" s="1"/>
  <c r="L91" i="5"/>
  <c r="M91" i="5" s="1"/>
  <c r="L112" i="5"/>
  <c r="M112" i="5" s="1"/>
  <c r="L35" i="5"/>
  <c r="L68" i="5"/>
  <c r="M68" i="5" s="1"/>
  <c r="L36" i="5"/>
  <c r="L88" i="5"/>
  <c r="L37" i="5"/>
  <c r="L67" i="5"/>
  <c r="M67" i="5" s="1"/>
  <c r="L73" i="5"/>
  <c r="M73" i="5" s="1"/>
  <c r="L76" i="5"/>
  <c r="M76" i="5" s="1"/>
  <c r="L82" i="5"/>
  <c r="M82" i="5" s="1"/>
  <c r="L93" i="5"/>
  <c r="M93" i="5" s="1"/>
  <c r="L97" i="5"/>
  <c r="M97" i="5" s="1"/>
  <c r="L103" i="5"/>
  <c r="M103" i="5" s="1"/>
  <c r="L24" i="5"/>
  <c r="L32" i="5"/>
  <c r="L40" i="5"/>
  <c r="L48" i="5"/>
  <c r="L56" i="5"/>
  <c r="L16" i="5"/>
  <c r="L70" i="5"/>
  <c r="M70" i="5" s="1"/>
  <c r="L107" i="5"/>
  <c r="M107" i="5" s="1"/>
  <c r="L25" i="5"/>
  <c r="L49" i="5"/>
  <c r="L94" i="5"/>
  <c r="M94" i="5" s="1"/>
  <c r="L34" i="5"/>
  <c r="L58" i="5"/>
  <c r="L80" i="5"/>
  <c r="M80" i="5" s="1"/>
  <c r="L101" i="5"/>
  <c r="M101" i="5" s="1"/>
  <c r="L27" i="5"/>
  <c r="L95" i="5"/>
  <c r="M95" i="5" s="1"/>
  <c r="L28" i="5"/>
  <c r="L109" i="5"/>
  <c r="M109" i="5" s="1"/>
  <c r="L45" i="5"/>
  <c r="L104" i="5"/>
  <c r="L19" i="5"/>
  <c r="L59" i="5"/>
  <c r="L84" i="5"/>
  <c r="M84" i="5" s="1"/>
  <c r="L20" i="5"/>
  <c r="L60" i="5"/>
  <c r="L75" i="5"/>
  <c r="M75" i="5" s="1"/>
  <c r="L29" i="5"/>
  <c r="L74" i="5"/>
  <c r="M74" i="5" s="1"/>
  <c r="L98" i="5"/>
  <c r="M98" i="5" s="1"/>
  <c r="L51" i="5"/>
  <c r="L105" i="5"/>
  <c r="L52" i="5"/>
  <c r="L113" i="5"/>
  <c r="M113" i="5" s="1"/>
  <c r="L53" i="5"/>
  <c r="L61" i="5"/>
  <c r="Q30" i="21"/>
  <c r="Q29" i="21" s="1"/>
  <c r="M105" i="5" l="1"/>
  <c r="M104" i="5"/>
  <c r="F8" i="21"/>
  <c r="C64" i="5" s="1"/>
  <c r="M108" i="5"/>
  <c r="M88" i="5"/>
  <c r="M64" i="5"/>
  <c r="D32" i="14"/>
  <c r="D33" i="14"/>
  <c r="D34" i="14"/>
  <c r="D35" i="14"/>
  <c r="D36" i="14"/>
  <c r="D37" i="14"/>
  <c r="D38" i="14"/>
  <c r="D39" i="14"/>
  <c r="D40" i="14"/>
  <c r="D41" i="14"/>
  <c r="D42" i="14"/>
  <c r="D43" i="14"/>
  <c r="D44" i="14"/>
  <c r="D45" i="14"/>
  <c r="D46" i="14"/>
  <c r="D47" i="14"/>
  <c r="D48" i="14"/>
  <c r="D49" i="14"/>
  <c r="D50" i="14"/>
  <c r="D51" i="14"/>
  <c r="D52" i="14"/>
  <c r="D53" i="14"/>
  <c r="D54" i="14"/>
  <c r="D55" i="14"/>
  <c r="C32" i="14"/>
  <c r="C33" i="14"/>
  <c r="C34" i="14"/>
  <c r="C35" i="14"/>
  <c r="C36" i="14"/>
  <c r="C37" i="14"/>
  <c r="C38" i="14"/>
  <c r="C39" i="14"/>
  <c r="C40" i="14"/>
  <c r="C41" i="14"/>
  <c r="C42" i="14"/>
  <c r="C43" i="14"/>
  <c r="C44" i="14"/>
  <c r="C45" i="14"/>
  <c r="C46" i="14"/>
  <c r="C47" i="14"/>
  <c r="C48" i="14"/>
  <c r="C49" i="14"/>
  <c r="C50" i="14"/>
  <c r="C51" i="14"/>
  <c r="C52" i="14"/>
  <c r="C53" i="14"/>
  <c r="C54" i="14"/>
  <c r="C55" i="14"/>
  <c r="D31" i="14"/>
  <c r="C31" i="14"/>
  <c r="C29" i="14"/>
  <c r="D29" i="14" s="1"/>
  <c r="C28" i="14"/>
  <c r="D28" i="14" s="1"/>
  <c r="B64" i="5" l="1"/>
  <c r="D64" i="5" s="1"/>
  <c r="B13" i="20"/>
  <c r="C13" i="19"/>
  <c r="E13" i="20"/>
  <c r="C13" i="20"/>
  <c r="Q13" i="20"/>
  <c r="T13" i="20" s="1"/>
  <c r="V13" i="20" s="1"/>
  <c r="Y13" i="20" s="1"/>
  <c r="Z13" i="20" s="1"/>
  <c r="Q13" i="19"/>
  <c r="I9" i="20" l="1"/>
  <c r="D13" i="4" s="1"/>
  <c r="L9" i="20"/>
  <c r="W13" i="19"/>
  <c r="H2" i="19"/>
  <c r="G13" i="19"/>
  <c r="D6" i="19"/>
  <c r="D7" i="19"/>
  <c r="D5" i="19"/>
  <c r="T13" i="19"/>
  <c r="R21" i="5" l="1"/>
  <c r="R29" i="5"/>
  <c r="R37" i="5"/>
  <c r="R45" i="5"/>
  <c r="R53" i="5"/>
  <c r="R61" i="5"/>
  <c r="R69" i="5"/>
  <c r="S69" i="5" s="1"/>
  <c r="R77" i="5"/>
  <c r="S77" i="5" s="1"/>
  <c r="R85" i="5"/>
  <c r="S85" i="5" s="1"/>
  <c r="R93" i="5"/>
  <c r="S93" i="5" s="1"/>
  <c r="R101" i="5"/>
  <c r="S101" i="5" s="1"/>
  <c r="R109" i="5"/>
  <c r="S109" i="5" s="1"/>
  <c r="R22" i="5"/>
  <c r="R30" i="5"/>
  <c r="R38" i="5"/>
  <c r="R46" i="5"/>
  <c r="R54" i="5"/>
  <c r="R62" i="5"/>
  <c r="R70" i="5"/>
  <c r="S70" i="5" s="1"/>
  <c r="R78" i="5"/>
  <c r="S78" i="5" s="1"/>
  <c r="R86" i="5"/>
  <c r="S86" i="5" s="1"/>
  <c r="R94" i="5"/>
  <c r="S94" i="5" s="1"/>
  <c r="R102" i="5"/>
  <c r="R110" i="5"/>
  <c r="S110" i="5" s="1"/>
  <c r="R41" i="5"/>
  <c r="R81" i="5"/>
  <c r="S81" i="5" s="1"/>
  <c r="R18" i="5"/>
  <c r="R58" i="5"/>
  <c r="R98" i="5"/>
  <c r="S98" i="5" s="1"/>
  <c r="R23" i="5"/>
  <c r="R31" i="5"/>
  <c r="R39" i="5"/>
  <c r="R47" i="5"/>
  <c r="R55" i="5"/>
  <c r="R63" i="5"/>
  <c r="R71" i="5"/>
  <c r="S71" i="5" s="1"/>
  <c r="R79" i="5"/>
  <c r="S79" i="5" s="1"/>
  <c r="R87" i="5"/>
  <c r="S87" i="5" s="1"/>
  <c r="R95" i="5"/>
  <c r="S95" i="5" s="1"/>
  <c r="R103" i="5"/>
  <c r="R111" i="5"/>
  <c r="S111" i="5" s="1"/>
  <c r="R33" i="5"/>
  <c r="R97" i="5"/>
  <c r="S97" i="5" s="1"/>
  <c r="R50" i="5"/>
  <c r="R90" i="5"/>
  <c r="S90" i="5" s="1"/>
  <c r="R24" i="5"/>
  <c r="R32" i="5"/>
  <c r="R40" i="5"/>
  <c r="R48" i="5"/>
  <c r="R56" i="5"/>
  <c r="R64" i="5"/>
  <c r="S64" i="5" s="1"/>
  <c r="R72" i="5"/>
  <c r="S72" i="5" s="1"/>
  <c r="R80" i="5"/>
  <c r="S80" i="5" s="1"/>
  <c r="R88" i="5"/>
  <c r="S88" i="5" s="1"/>
  <c r="R96" i="5"/>
  <c r="S96" i="5" s="1"/>
  <c r="R104" i="5"/>
  <c r="S104" i="5" s="1"/>
  <c r="R112" i="5"/>
  <c r="S112" i="5" s="1"/>
  <c r="R49" i="5"/>
  <c r="R57" i="5"/>
  <c r="R89" i="5"/>
  <c r="S89" i="5" s="1"/>
  <c r="R26" i="5"/>
  <c r="R66" i="5"/>
  <c r="S66" i="5" s="1"/>
  <c r="R106" i="5"/>
  <c r="S106" i="5" s="1"/>
  <c r="R19" i="5"/>
  <c r="R27" i="5"/>
  <c r="R35" i="5"/>
  <c r="R43" i="5"/>
  <c r="R51" i="5"/>
  <c r="R59" i="5"/>
  <c r="R67" i="5"/>
  <c r="S67" i="5" s="1"/>
  <c r="R75" i="5"/>
  <c r="S75" i="5" s="1"/>
  <c r="R83" i="5"/>
  <c r="S83" i="5" s="1"/>
  <c r="R91" i="5"/>
  <c r="S91" i="5" s="1"/>
  <c r="R99" i="5"/>
  <c r="S99" i="5" s="1"/>
  <c r="R107" i="5"/>
  <c r="S107" i="5" s="1"/>
  <c r="R16" i="5"/>
  <c r="R25" i="5"/>
  <c r="R65" i="5"/>
  <c r="S65" i="5" s="1"/>
  <c r="R113" i="5"/>
  <c r="S113" i="5" s="1"/>
  <c r="R34" i="5"/>
  <c r="R74" i="5"/>
  <c r="S74" i="5" s="1"/>
  <c r="R20" i="5"/>
  <c r="R28" i="5"/>
  <c r="R36" i="5"/>
  <c r="R44" i="5"/>
  <c r="R52" i="5"/>
  <c r="R60" i="5"/>
  <c r="R68" i="5"/>
  <c r="S68" i="5" s="1"/>
  <c r="R76" i="5"/>
  <c r="S76" i="5" s="1"/>
  <c r="R84" i="5"/>
  <c r="S84" i="5" s="1"/>
  <c r="R92" i="5"/>
  <c r="S92" i="5" s="1"/>
  <c r="R100" i="5"/>
  <c r="S100" i="5" s="1"/>
  <c r="R108" i="5"/>
  <c r="S108" i="5" s="1"/>
  <c r="R17" i="5"/>
  <c r="R73" i="5"/>
  <c r="S73" i="5" s="1"/>
  <c r="R105" i="5"/>
  <c r="S105" i="5" s="1"/>
  <c r="R42" i="5"/>
  <c r="R82" i="5"/>
  <c r="S82" i="5" s="1"/>
  <c r="R114" i="5"/>
  <c r="S114" i="5" s="1"/>
  <c r="D14" i="4"/>
  <c r="D15" i="4"/>
  <c r="G9" i="19"/>
  <c r="D11" i="4" s="1"/>
  <c r="E79" i="5"/>
  <c r="E78" i="5"/>
  <c r="S102" i="5" l="1"/>
  <c r="S103" i="5"/>
  <c r="F13" i="3"/>
  <c r="D40" i="5" l="1"/>
  <c r="D52" i="5"/>
  <c r="D65" i="5"/>
  <c r="D115" i="8"/>
  <c r="D114" i="8"/>
  <c r="D113" i="8"/>
  <c r="D112" i="8"/>
  <c r="D109" i="8"/>
  <c r="D108" i="8"/>
  <c r="D111" i="8"/>
  <c r="D110" i="8"/>
  <c r="A14" i="3" l="1"/>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13" i="3"/>
  <c r="J13" i="3" l="1"/>
  <c r="N13" i="3"/>
  <c r="C13" i="3"/>
  <c r="E8" i="3" l="1"/>
  <c r="D16" i="4" s="1"/>
  <c r="B77" i="5"/>
  <c r="E77" i="5" s="1"/>
  <c r="C77" i="5"/>
  <c r="V17" i="5"/>
  <c r="V18" i="5"/>
  <c r="V19" i="5"/>
  <c r="V21" i="5"/>
  <c r="V23" i="5"/>
  <c r="V25" i="5"/>
  <c r="V27" i="5"/>
  <c r="V29" i="5"/>
  <c r="V31" i="5"/>
  <c r="V33" i="5"/>
  <c r="V35" i="5"/>
  <c r="V37" i="5"/>
  <c r="V38" i="5"/>
  <c r="V39" i="5"/>
  <c r="V40" i="5"/>
  <c r="V41" i="5"/>
  <c r="V42" i="5"/>
  <c r="V43" i="5"/>
  <c r="V45" i="5"/>
  <c r="V47" i="5"/>
  <c r="V48" i="5"/>
  <c r="V49" i="5"/>
  <c r="V50" i="5"/>
  <c r="V51" i="5"/>
  <c r="V52" i="5"/>
  <c r="V53" i="5"/>
  <c r="V54" i="5"/>
  <c r="V55" i="5"/>
  <c r="V56" i="5"/>
  <c r="V57" i="5"/>
  <c r="V58" i="5"/>
  <c r="V59" i="5"/>
  <c r="V60" i="5"/>
  <c r="V61" i="5"/>
  <c r="V62" i="5"/>
  <c r="V63" i="5"/>
  <c r="V115" i="5"/>
  <c r="D28" i="5"/>
  <c r="V44" i="5" l="1"/>
  <c r="V46" i="5"/>
  <c r="V36" i="5"/>
  <c r="V34" i="5"/>
  <c r="V32" i="5"/>
  <c r="V30" i="5"/>
  <c r="V26" i="5"/>
  <c r="V28" i="5"/>
  <c r="V24" i="5"/>
  <c r="V22" i="5"/>
  <c r="V20" i="5"/>
  <c r="V16" i="5"/>
  <c r="W72" i="5" l="1"/>
  <c r="W74" i="5"/>
  <c r="W84" i="5"/>
  <c r="W90" i="5"/>
  <c r="W96" i="5"/>
  <c r="W100" i="5"/>
  <c r="W114" i="5"/>
  <c r="W64" i="5"/>
  <c r="W66" i="5"/>
  <c r="W68" i="5"/>
  <c r="W78" i="5"/>
  <c r="W80" i="5"/>
  <c r="W88" i="5"/>
  <c r="W98" i="5"/>
  <c r="W104" i="5"/>
  <c r="W106" i="5"/>
  <c r="W112" i="5"/>
  <c r="W70" i="5"/>
  <c r="W76" i="5"/>
  <c r="W82" i="5"/>
  <c r="W86" i="5"/>
  <c r="W92" i="5"/>
  <c r="W94" i="5"/>
  <c r="W102" i="5"/>
  <c r="W108" i="5"/>
  <c r="W110" i="5"/>
  <c r="W99" i="5"/>
  <c r="W107" i="5"/>
  <c r="W65" i="5"/>
  <c r="W87" i="5"/>
  <c r="W69" i="5"/>
  <c r="W77" i="5"/>
  <c r="W85" i="5"/>
  <c r="W97" i="5"/>
  <c r="W67" i="5"/>
  <c r="W75" i="5"/>
  <c r="W83" i="5"/>
  <c r="W93" i="5"/>
  <c r="W109" i="5"/>
  <c r="W111" i="5"/>
  <c r="W113" i="5"/>
  <c r="W89" i="5"/>
  <c r="W103" i="5"/>
  <c r="W71" i="5"/>
  <c r="W79" i="5"/>
  <c r="W95" i="5"/>
  <c r="W91" i="5"/>
  <c r="W73" i="5"/>
  <c r="W81" i="5"/>
  <c r="W105" i="5"/>
  <c r="W101" i="5"/>
  <c r="W115" i="5"/>
  <c r="W19" i="5"/>
  <c r="B57" i="5" s="1"/>
  <c r="W23" i="5"/>
  <c r="B61" i="5" s="1"/>
  <c r="W27" i="5"/>
  <c r="W17" i="5"/>
  <c r="B55" i="5" s="1"/>
  <c r="W21" i="5"/>
  <c r="B59" i="5" s="1"/>
  <c r="W25" i="5"/>
  <c r="B63" i="5" s="1"/>
  <c r="W22" i="5"/>
  <c r="B60" i="5" s="1"/>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60" i="5"/>
  <c r="W62" i="5"/>
  <c r="W20" i="5"/>
  <c r="B58" i="5" s="1"/>
  <c r="W26" i="5"/>
  <c r="W18" i="5"/>
  <c r="B56" i="5" s="1"/>
  <c r="W59" i="5"/>
  <c r="W61" i="5"/>
  <c r="W63" i="5"/>
  <c r="W24" i="5"/>
  <c r="B62" i="5" s="1"/>
  <c r="W16" i="5"/>
  <c r="B54" i="5" s="1"/>
  <c r="D54" i="5" s="1"/>
  <c r="D63" i="5" l="1"/>
  <c r="C63" i="5"/>
  <c r="C56" i="5"/>
  <c r="D56" i="5"/>
  <c r="D59" i="5"/>
  <c r="C59" i="5"/>
  <c r="D60" i="5"/>
  <c r="C60" i="5"/>
  <c r="D55" i="5"/>
  <c r="C55" i="5"/>
  <c r="C54" i="5"/>
  <c r="C58" i="5"/>
  <c r="D58" i="5"/>
  <c r="D62" i="5"/>
  <c r="C62" i="5"/>
  <c r="D61" i="5"/>
  <c r="C61" i="5"/>
  <c r="C57" i="5"/>
  <c r="D57" i="5"/>
  <c r="D53" i="5" l="1"/>
  <c r="M46" i="5"/>
  <c r="M42" i="5"/>
  <c r="M50" i="5"/>
  <c r="M25" i="5"/>
  <c r="P59" i="5"/>
  <c r="P48" i="5"/>
  <c r="M38" i="5"/>
  <c r="M40" i="5"/>
  <c r="M37" i="5"/>
  <c r="M57" i="5"/>
  <c r="M59" i="5"/>
  <c r="M49" i="5"/>
  <c r="M34" i="5"/>
  <c r="M47" i="5"/>
  <c r="M44" i="5"/>
  <c r="M48" i="5"/>
  <c r="M36" i="5"/>
  <c r="M56" i="5"/>
  <c r="M28" i="5"/>
  <c r="M61" i="5"/>
  <c r="M45" i="5"/>
  <c r="M35" i="5"/>
  <c r="M63" i="5"/>
  <c r="M60" i="5"/>
  <c r="M27" i="5"/>
  <c r="M24" i="5"/>
  <c r="M39" i="5"/>
  <c r="M54" i="5"/>
  <c r="M31" i="5"/>
  <c r="M51" i="5"/>
  <c r="M58" i="5"/>
  <c r="M33" i="5"/>
  <c r="M32" i="5"/>
  <c r="M30" i="5"/>
  <c r="M55" i="5"/>
  <c r="M19" i="5"/>
  <c r="M52" i="5"/>
  <c r="M29" i="5"/>
  <c r="M41" i="5"/>
  <c r="M62" i="5"/>
  <c r="M43" i="5"/>
  <c r="M53" i="5"/>
  <c r="P35" i="5"/>
  <c r="P56" i="5"/>
  <c r="P25" i="5"/>
  <c r="P63" i="5"/>
  <c r="P52" i="5"/>
  <c r="P53" i="5"/>
  <c r="P34" i="5"/>
  <c r="P31" i="5"/>
  <c r="P42" i="5"/>
  <c r="P18" i="5"/>
  <c r="P33" i="5"/>
  <c r="P27" i="5"/>
  <c r="P23" i="5"/>
  <c r="P61" i="5"/>
  <c r="P39" i="5"/>
  <c r="P57" i="5"/>
  <c r="P46" i="5"/>
  <c r="P47" i="5"/>
  <c r="P51" i="5"/>
  <c r="P43" i="5"/>
  <c r="P62" i="5"/>
  <c r="P37" i="5"/>
  <c r="P55" i="5"/>
  <c r="P20" i="5"/>
  <c r="P58" i="5"/>
  <c r="P45" i="5"/>
  <c r="P17" i="5"/>
  <c r="P30" i="5"/>
  <c r="P26" i="5"/>
  <c r="P60" i="5"/>
  <c r="P21" i="5"/>
  <c r="P54" i="5"/>
  <c r="P32" i="5"/>
  <c r="P50" i="5"/>
  <c r="P44" i="5"/>
  <c r="P24" i="5"/>
  <c r="P49" i="5"/>
  <c r="P38" i="5"/>
  <c r="P40" i="5"/>
  <c r="P36" i="5"/>
  <c r="P19" i="5"/>
  <c r="P41" i="5"/>
  <c r="P16" i="5"/>
  <c r="S18" i="5"/>
  <c r="S47" i="5"/>
  <c r="S41" i="5"/>
  <c r="S42" i="5"/>
  <c r="S46" i="5"/>
  <c r="S39" i="5"/>
  <c r="S38" i="5"/>
  <c r="S27" i="5"/>
  <c r="S48" i="5"/>
  <c r="S43" i="5"/>
  <c r="S37" i="5"/>
  <c r="S28" i="5"/>
  <c r="S19" i="5"/>
  <c r="S31" i="5"/>
  <c r="S61" i="5"/>
  <c r="S63" i="5"/>
  <c r="S60" i="5"/>
  <c r="S57" i="5"/>
  <c r="S50" i="5"/>
  <c r="S45" i="5"/>
  <c r="S59" i="5"/>
  <c r="S62" i="5"/>
  <c r="S58" i="5"/>
  <c r="S54" i="5"/>
  <c r="S56" i="5"/>
  <c r="S40" i="5"/>
  <c r="S53" i="5"/>
  <c r="S55" i="5"/>
  <c r="S51" i="5"/>
  <c r="S44" i="5"/>
  <c r="S49" i="5"/>
  <c r="S52" i="5"/>
  <c r="S30" i="5" l="1"/>
  <c r="M23" i="5"/>
  <c r="M22" i="5"/>
  <c r="M26" i="5"/>
  <c r="M21" i="5"/>
  <c r="M20" i="5"/>
  <c r="M18" i="5"/>
  <c r="S20" i="5"/>
  <c r="S21" i="5"/>
  <c r="D17" i="4"/>
  <c r="M17" i="5"/>
  <c r="M16" i="5"/>
  <c r="S34" i="5"/>
  <c r="S32" i="5"/>
  <c r="S35" i="5"/>
  <c r="S26" i="5"/>
  <c r="S33" i="5"/>
  <c r="S36" i="5"/>
  <c r="S29" i="5"/>
  <c r="S17" i="5"/>
  <c r="S16" i="5"/>
  <c r="P22" i="5"/>
  <c r="P29" i="5"/>
  <c r="P28" i="5"/>
  <c r="Q104" i="5" s="1"/>
  <c r="S25" i="5"/>
  <c r="S23" i="5"/>
  <c r="S24" i="5"/>
  <c r="S22" i="5"/>
  <c r="Q96" i="5" l="1"/>
  <c r="Q86" i="5"/>
  <c r="Q89" i="5"/>
  <c r="Q67" i="5"/>
  <c r="Q90" i="5"/>
  <c r="Q80" i="5"/>
  <c r="Q87" i="5"/>
  <c r="Q92" i="5"/>
  <c r="Q111" i="5"/>
  <c r="Q88" i="5"/>
  <c r="Q107" i="5"/>
  <c r="Q85" i="5"/>
  <c r="Q84" i="5"/>
  <c r="Q76" i="5"/>
  <c r="Q105" i="5"/>
  <c r="Q83" i="5"/>
  <c r="Q82" i="5"/>
  <c r="Q70" i="5"/>
  <c r="Q103" i="5"/>
  <c r="Q75" i="5"/>
  <c r="Q74" i="5"/>
  <c r="Q106" i="5"/>
  <c r="Q101" i="5"/>
  <c r="Q73" i="5"/>
  <c r="Q66" i="5"/>
  <c r="Q100" i="5"/>
  <c r="Q99" i="5"/>
  <c r="Q71" i="5"/>
  <c r="Q94" i="5"/>
  <c r="Q91" i="5"/>
  <c r="Q69" i="5"/>
  <c r="T64" i="5"/>
  <c r="T66" i="5"/>
  <c r="T68" i="5"/>
  <c r="T70" i="5"/>
  <c r="T72" i="5"/>
  <c r="T74" i="5"/>
  <c r="T76" i="5"/>
  <c r="T78" i="5"/>
  <c r="T80" i="5"/>
  <c r="T82" i="5"/>
  <c r="T84" i="5"/>
  <c r="T86" i="5"/>
  <c r="T88" i="5"/>
  <c r="T90" i="5"/>
  <c r="T92" i="5"/>
  <c r="T94" i="5"/>
  <c r="T96" i="5"/>
  <c r="T98" i="5"/>
  <c r="T100" i="5"/>
  <c r="T102" i="5"/>
  <c r="T104" i="5"/>
  <c r="T106" i="5"/>
  <c r="T108" i="5"/>
  <c r="T110" i="5"/>
  <c r="T112" i="5"/>
  <c r="T114" i="5"/>
  <c r="T67" i="5"/>
  <c r="T69" i="5"/>
  <c r="T75" i="5"/>
  <c r="T77" i="5"/>
  <c r="T87" i="5"/>
  <c r="T95" i="5"/>
  <c r="T101" i="5"/>
  <c r="T107" i="5"/>
  <c r="T111" i="5"/>
  <c r="T113" i="5"/>
  <c r="T71" i="5"/>
  <c r="T73" i="5"/>
  <c r="T79" i="5"/>
  <c r="T85" i="5"/>
  <c r="T91" i="5"/>
  <c r="T93" i="5"/>
  <c r="T99" i="5"/>
  <c r="T105" i="5"/>
  <c r="T65" i="5"/>
  <c r="T81" i="5"/>
  <c r="T83" i="5"/>
  <c r="T89" i="5"/>
  <c r="T97" i="5"/>
  <c r="T103" i="5"/>
  <c r="T109" i="5"/>
  <c r="N67" i="5"/>
  <c r="N77" i="5"/>
  <c r="N83" i="5"/>
  <c r="N95" i="5"/>
  <c r="N101" i="5"/>
  <c r="N107" i="5"/>
  <c r="N69" i="5"/>
  <c r="N75" i="5"/>
  <c r="N81" i="5"/>
  <c r="N87" i="5"/>
  <c r="N89" i="5"/>
  <c r="N91" i="5"/>
  <c r="N97" i="5"/>
  <c r="N99" i="5"/>
  <c r="N105" i="5"/>
  <c r="N64" i="5"/>
  <c r="N66" i="5"/>
  <c r="N68" i="5"/>
  <c r="N70" i="5"/>
  <c r="N72" i="5"/>
  <c r="N74" i="5"/>
  <c r="N76" i="5"/>
  <c r="N78" i="5"/>
  <c r="N80" i="5"/>
  <c r="N82" i="5"/>
  <c r="N84" i="5"/>
  <c r="N86" i="5"/>
  <c r="N88" i="5"/>
  <c r="N90" i="5"/>
  <c r="N92" i="5"/>
  <c r="N94" i="5"/>
  <c r="N96" i="5"/>
  <c r="N98" i="5"/>
  <c r="N100" i="5"/>
  <c r="N102" i="5"/>
  <c r="N104" i="5"/>
  <c r="N106" i="5"/>
  <c r="N108" i="5"/>
  <c r="N110" i="5"/>
  <c r="N112" i="5"/>
  <c r="N114" i="5"/>
  <c r="N65" i="5"/>
  <c r="N71" i="5"/>
  <c r="N73" i="5"/>
  <c r="N79" i="5"/>
  <c r="N85" i="5"/>
  <c r="N93" i="5"/>
  <c r="N103" i="5"/>
  <c r="N109" i="5"/>
  <c r="N111" i="5"/>
  <c r="N113" i="5"/>
  <c r="Q68" i="5"/>
  <c r="Q78" i="5"/>
  <c r="Q97" i="5"/>
  <c r="Q81" i="5"/>
  <c r="Q65" i="5"/>
  <c r="Q64" i="5"/>
  <c r="Q114" i="5"/>
  <c r="Q72" i="5"/>
  <c r="Q95" i="5"/>
  <c r="Q79" i="5"/>
  <c r="Q112" i="5"/>
  <c r="Q113" i="5"/>
  <c r="Q110" i="5"/>
  <c r="Q98" i="5"/>
  <c r="Q108" i="5"/>
  <c r="Q109" i="5"/>
  <c r="Q93" i="5"/>
  <c r="Q77" i="5"/>
  <c r="Q102" i="5"/>
  <c r="Q16" i="5"/>
  <c r="B30" i="5" s="1"/>
  <c r="D30" i="5" s="1"/>
  <c r="N24" i="5"/>
  <c r="B26" i="5" s="1"/>
  <c r="D26" i="5" s="1"/>
  <c r="N46" i="5"/>
  <c r="N41" i="5"/>
  <c r="Q27" i="5"/>
  <c r="Q61" i="5"/>
  <c r="Q33" i="5"/>
  <c r="Q43" i="5"/>
  <c r="Q32" i="5"/>
  <c r="Q45" i="5"/>
  <c r="Q40" i="5"/>
  <c r="Q49" i="5"/>
  <c r="Q50" i="5"/>
  <c r="Q20" i="5"/>
  <c r="B34" i="5" s="1"/>
  <c r="D34" i="5" s="1"/>
  <c r="Q59" i="5"/>
  <c r="Q52" i="5"/>
  <c r="Q44" i="5"/>
  <c r="Q38" i="5"/>
  <c r="Q55" i="5"/>
  <c r="Q56" i="5"/>
  <c r="Q34" i="5"/>
  <c r="Q63" i="5"/>
  <c r="Q35" i="5"/>
  <c r="Q31" i="5"/>
  <c r="Q47" i="5"/>
  <c r="Q51" i="5"/>
  <c r="Q36" i="5"/>
  <c r="Q41" i="5"/>
  <c r="Q39" i="5"/>
  <c r="Q58" i="5"/>
  <c r="Q18" i="5"/>
  <c r="B32" i="5" s="1"/>
  <c r="D32" i="5" s="1"/>
  <c r="Q57" i="5"/>
  <c r="Q22" i="5"/>
  <c r="B36" i="5" s="1"/>
  <c r="D36" i="5" s="1"/>
  <c r="Q19" i="5"/>
  <c r="B33" i="5" s="1"/>
  <c r="D33" i="5" s="1"/>
  <c r="Q62" i="5"/>
  <c r="Q54" i="5"/>
  <c r="Q17" i="5"/>
  <c r="B31" i="5" s="1"/>
  <c r="D31" i="5" s="1"/>
  <c r="Q46" i="5"/>
  <c r="Q30" i="5"/>
  <c r="Q26" i="5"/>
  <c r="Q21" i="5"/>
  <c r="B35" i="5" s="1"/>
  <c r="D35" i="5" s="1"/>
  <c r="Q37" i="5"/>
  <c r="Q24" i="5"/>
  <c r="B38" i="5" s="1"/>
  <c r="D38" i="5" s="1"/>
  <c r="Q42" i="5"/>
  <c r="Q23" i="5"/>
  <c r="B37" i="5" s="1"/>
  <c r="D37" i="5" s="1"/>
  <c r="Q48" i="5"/>
  <c r="Q25" i="5"/>
  <c r="B39" i="5" s="1"/>
  <c r="D39" i="5" s="1"/>
  <c r="Q29" i="5"/>
  <c r="Q60" i="5"/>
  <c r="Q28" i="5"/>
  <c r="Q53" i="5"/>
  <c r="N33" i="5"/>
  <c r="N63" i="5"/>
  <c r="N45" i="5"/>
  <c r="N47" i="5"/>
  <c r="N52" i="5"/>
  <c r="N28" i="5"/>
  <c r="N38" i="5"/>
  <c r="N35" i="5"/>
  <c r="N39" i="5"/>
  <c r="N16" i="5"/>
  <c r="B18" i="5" s="1"/>
  <c r="D18" i="5" s="1"/>
  <c r="N25" i="5"/>
  <c r="B27" i="5" s="1"/>
  <c r="N56" i="5"/>
  <c r="N58" i="5"/>
  <c r="N51" i="5"/>
  <c r="N62" i="5"/>
  <c r="N22" i="5"/>
  <c r="B24" i="5" s="1"/>
  <c r="D24" i="5" s="1"/>
  <c r="N57" i="5"/>
  <c r="N31" i="5"/>
  <c r="N43" i="5"/>
  <c r="N30" i="5"/>
  <c r="N27" i="5"/>
  <c r="N54" i="5"/>
  <c r="N23" i="5"/>
  <c r="B25" i="5" s="1"/>
  <c r="D25" i="5" s="1"/>
  <c r="N29" i="5"/>
  <c r="N49" i="5"/>
  <c r="N20" i="5"/>
  <c r="B22" i="5" s="1"/>
  <c r="D22" i="5" s="1"/>
  <c r="N60" i="5"/>
  <c r="N17" i="5"/>
  <c r="B19" i="5" s="1"/>
  <c r="D19" i="5" s="1"/>
  <c r="N55" i="5"/>
  <c r="N59" i="5"/>
  <c r="N36" i="5"/>
  <c r="N34" i="5"/>
  <c r="N61" i="5"/>
  <c r="N48" i="5"/>
  <c r="N40" i="5"/>
  <c r="N42" i="5"/>
  <c r="N21" i="5"/>
  <c r="B23" i="5" s="1"/>
  <c r="D23" i="5" s="1"/>
  <c r="N18" i="5"/>
  <c r="B20" i="5" s="1"/>
  <c r="D20" i="5" s="1"/>
  <c r="N19" i="5"/>
  <c r="B21" i="5" s="1"/>
  <c r="D21" i="5" s="1"/>
  <c r="N32" i="5"/>
  <c r="N26" i="5"/>
  <c r="N37" i="5"/>
  <c r="N50" i="5"/>
  <c r="N44" i="5"/>
  <c r="N53" i="5"/>
  <c r="T34" i="5"/>
  <c r="T41" i="5"/>
  <c r="T58" i="5"/>
  <c r="T20" i="5"/>
  <c r="B46" i="5" s="1"/>
  <c r="D46" i="5" s="1"/>
  <c r="T63" i="5"/>
  <c r="T55" i="5"/>
  <c r="T23" i="5"/>
  <c r="B49" i="5" s="1"/>
  <c r="D49" i="5" s="1"/>
  <c r="T54" i="5"/>
  <c r="T37" i="5"/>
  <c r="T51" i="5"/>
  <c r="T19" i="5"/>
  <c r="B45" i="5" s="1"/>
  <c r="D45" i="5" s="1"/>
  <c r="T50" i="5"/>
  <c r="T42" i="5"/>
  <c r="T22" i="5"/>
  <c r="B48" i="5" s="1"/>
  <c r="D48" i="5" s="1"/>
  <c r="T52" i="5"/>
  <c r="T60" i="5"/>
  <c r="T33" i="5"/>
  <c r="T31" i="5"/>
  <c r="T46" i="5"/>
  <c r="T61" i="5"/>
  <c r="T24" i="5"/>
  <c r="B50" i="5" s="1"/>
  <c r="D50" i="5" s="1"/>
  <c r="T45" i="5"/>
  <c r="T32" i="5"/>
  <c r="T48" i="5"/>
  <c r="T59" i="5"/>
  <c r="T26" i="5"/>
  <c r="T43" i="5"/>
  <c r="T56" i="5"/>
  <c r="T47" i="5"/>
  <c r="T40" i="5"/>
  <c r="T62" i="5"/>
  <c r="T18" i="5"/>
  <c r="B44" i="5" s="1"/>
  <c r="D44" i="5" s="1"/>
  <c r="T44" i="5"/>
  <c r="T39" i="5"/>
  <c r="T36" i="5"/>
  <c r="T49" i="5"/>
  <c r="T27" i="5"/>
  <c r="T21" i="5"/>
  <c r="B47" i="5" s="1"/>
  <c r="D47" i="5" s="1"/>
  <c r="T25" i="5"/>
  <c r="B51" i="5" s="1"/>
  <c r="D51" i="5" s="1"/>
  <c r="T29" i="5"/>
  <c r="T35" i="5"/>
  <c r="T57" i="5"/>
  <c r="T38" i="5"/>
  <c r="T28" i="5"/>
  <c r="T30" i="5"/>
  <c r="T17" i="5"/>
  <c r="B43" i="5" s="1"/>
  <c r="D43" i="5" s="1"/>
  <c r="T53" i="5"/>
  <c r="T16" i="5"/>
  <c r="D81" i="5" l="1"/>
  <c r="D68" i="5"/>
  <c r="D27" i="5"/>
  <c r="D76" i="5" s="1"/>
  <c r="D67" i="5"/>
  <c r="D80" i="5"/>
  <c r="D82" i="5"/>
  <c r="D69" i="5"/>
  <c r="D85" i="5"/>
  <c r="D72" i="5"/>
  <c r="D83" i="5"/>
  <c r="D70" i="5"/>
  <c r="D84" i="5"/>
  <c r="D71" i="5"/>
  <c r="D86" i="5"/>
  <c r="D73" i="5"/>
  <c r="D88" i="5"/>
  <c r="D75" i="5"/>
  <c r="D87" i="5"/>
  <c r="D74" i="5"/>
  <c r="B42" i="5"/>
  <c r="D42" i="5" s="1"/>
  <c r="C18" i="5"/>
  <c r="C80" i="5" s="1"/>
  <c r="B80" i="5"/>
  <c r="E80" i="5" s="1"/>
  <c r="C31" i="5"/>
  <c r="C32" i="5"/>
  <c r="C38" i="5"/>
  <c r="C39" i="5"/>
  <c r="C35" i="5"/>
  <c r="C33" i="5"/>
  <c r="C36" i="5"/>
  <c r="C37" i="5"/>
  <c r="C34" i="5"/>
  <c r="C30" i="5"/>
  <c r="B75" i="5"/>
  <c r="E75" i="5" s="1"/>
  <c r="B88" i="5"/>
  <c r="E88" i="5" s="1"/>
  <c r="C26" i="5"/>
  <c r="C88" i="5" s="1"/>
  <c r="B72" i="5"/>
  <c r="E72" i="5" s="1"/>
  <c r="C23" i="5"/>
  <c r="C85" i="5" s="1"/>
  <c r="B85" i="5"/>
  <c r="E85" i="5" s="1"/>
  <c r="B67" i="5"/>
  <c r="E67" i="5" s="1"/>
  <c r="B70" i="5"/>
  <c r="E70" i="5" s="1"/>
  <c r="C21" i="5"/>
  <c r="C83" i="5" s="1"/>
  <c r="B83" i="5"/>
  <c r="E83" i="5" s="1"/>
  <c r="B73" i="5"/>
  <c r="E73" i="5" s="1"/>
  <c r="B86" i="5"/>
  <c r="E86" i="5" s="1"/>
  <c r="C24" i="5"/>
  <c r="C86" i="5" s="1"/>
  <c r="B71" i="5"/>
  <c r="E71" i="5" s="1"/>
  <c r="C22" i="5"/>
  <c r="C84" i="5" s="1"/>
  <c r="B84" i="5"/>
  <c r="E84" i="5" s="1"/>
  <c r="B69" i="5"/>
  <c r="E69" i="5" s="1"/>
  <c r="C20" i="5"/>
  <c r="C82" i="5" s="1"/>
  <c r="B82" i="5"/>
  <c r="E82" i="5" s="1"/>
  <c r="B68" i="5"/>
  <c r="E68" i="5" s="1"/>
  <c r="B81" i="5"/>
  <c r="E81" i="5" s="1"/>
  <c r="C19" i="5"/>
  <c r="C81" i="5" s="1"/>
  <c r="B74" i="5"/>
  <c r="E74" i="5" s="1"/>
  <c r="B87" i="5"/>
  <c r="E87" i="5" s="1"/>
  <c r="C25" i="5"/>
  <c r="C87" i="5" s="1"/>
  <c r="B76" i="5"/>
  <c r="E76" i="5" s="1"/>
  <c r="B89" i="5"/>
  <c r="E89" i="5" s="1"/>
  <c r="C27" i="5"/>
  <c r="C89" i="5" s="1"/>
  <c r="C49" i="5"/>
  <c r="C46" i="5"/>
  <c r="C45" i="5"/>
  <c r="C50" i="5"/>
  <c r="C48" i="5"/>
  <c r="C51" i="5"/>
  <c r="C43" i="5"/>
  <c r="C47" i="5"/>
  <c r="C44" i="5"/>
  <c r="D89" i="5" l="1"/>
  <c r="C42" i="5"/>
  <c r="D66" i="5"/>
  <c r="C72" i="5"/>
  <c r="C75" i="5"/>
  <c r="C71" i="5"/>
  <c r="C74" i="5"/>
  <c r="C70" i="5"/>
  <c r="C76" i="5"/>
  <c r="C69" i="5"/>
  <c r="C68" i="5"/>
  <c r="C73" i="5"/>
  <c r="C67" i="5"/>
  <c r="D41" i="5"/>
  <c r="D29" i="5"/>
  <c r="D17" i="5"/>
  <c r="D79" i="5" l="1"/>
  <c r="D90" i="5" s="1"/>
  <c r="D92" i="5" l="1"/>
  <c r="F2" i="5"/>
  <c r="F4" i="5" s="1"/>
</calcChain>
</file>

<file path=xl/sharedStrings.xml><?xml version="1.0" encoding="utf-8"?>
<sst xmlns="http://schemas.openxmlformats.org/spreadsheetml/2006/main" count="1920" uniqueCount="1187">
  <si>
    <t>Code du site Natura 2000</t>
  </si>
  <si>
    <t>Nom du site</t>
  </si>
  <si>
    <t>Description de l'intervention</t>
  </si>
  <si>
    <t>Code action</t>
  </si>
  <si>
    <t>Intitulé de l'action</t>
  </si>
  <si>
    <t xml:space="preserve">Dénomination du fournisseur </t>
  </si>
  <si>
    <t>Montant réellement supporté en €</t>
  </si>
  <si>
    <t>Dépenses de personnel</t>
  </si>
  <si>
    <t xml:space="preserve">Code Action </t>
  </si>
  <si>
    <t>Quantité</t>
  </si>
  <si>
    <t>Unité</t>
  </si>
  <si>
    <t>Type de Depense</t>
  </si>
  <si>
    <t>Coûts indirects</t>
  </si>
  <si>
    <t>Montant unitaire</t>
  </si>
  <si>
    <t>Montant présenté (€)</t>
  </si>
  <si>
    <t>FONDS EUROPEEN AGRICOLE POUR LE DEVELOPPEMENT RURAL (FEADER)</t>
  </si>
  <si>
    <t xml:space="preserve">Porteur du projet : </t>
  </si>
  <si>
    <t xml:space="preserve">Intitulé du projet : </t>
  </si>
  <si>
    <t>N01Pi</t>
  </si>
  <si>
    <t>chantier lourd de restauration de milieux ouverts par débroussaillage</t>
  </si>
  <si>
    <t>N02Pi</t>
  </si>
  <si>
    <t>restauration des milieux ouverts par un brûlage dirigé</t>
  </si>
  <si>
    <t>N03Pi</t>
  </si>
  <si>
    <t>équipements pastoraux dans le cadre d'un projet de génie écologique</t>
  </si>
  <si>
    <t>N03Ri</t>
  </si>
  <si>
    <t>gestion pastorale d’entretien des milieux ouverts dans le cadre d'un projet de génie écologique</t>
  </si>
  <si>
    <t>N04R</t>
  </si>
  <si>
    <t>gestion par une fauche d’entretien des milieux ouverts</t>
  </si>
  <si>
    <t>N05R</t>
  </si>
  <si>
    <t>chantier d’entretien des milieux ouverts par gyrobroyage ou débroussaillage léger</t>
  </si>
  <si>
    <t>N06Pi</t>
  </si>
  <si>
    <t>réhabilitation ou plantation de haies, d’alignements d’arbres, d’arbres isolés, de vergers ou de bosquets</t>
  </si>
  <si>
    <t>N06R</t>
  </si>
  <si>
    <t>chantier d’entretien de haies, d’alignements d’arbres, d’arbres isolés, de bosquets ou de vergers</t>
  </si>
  <si>
    <t>N07P</t>
  </si>
  <si>
    <t>décapage ou étrépage sur de petites placettes en vue de développer des communautés pionnières d’habitats hygrophiles</t>
  </si>
  <si>
    <t>N08P</t>
  </si>
  <si>
    <t>griffage de surface ou décapage léger pour le maintien de communautés pionnières en milieu sec</t>
  </si>
  <si>
    <t>N09Pi</t>
  </si>
  <si>
    <t>création ou rétablissement de mares ou d’étangs</t>
  </si>
  <si>
    <t>N09R</t>
  </si>
  <si>
    <t>entretien de mares ou d’étangs</t>
  </si>
  <si>
    <t>N10R</t>
  </si>
  <si>
    <t>chantier d’entretien mécanique et de faucardage des formations végétales hygrophiles</t>
  </si>
  <si>
    <t>N11Pi</t>
  </si>
  <si>
    <t>restauration de ripisylves, de la végétation des berges et enlèvement raisonné des embâcles</t>
  </si>
  <si>
    <t>N11R</t>
  </si>
  <si>
    <t>entretien de ripisylves, de la végétation des berges et enlèvement raisonné des embâcles</t>
  </si>
  <si>
    <t>curage locaux des canaux et fossés dans les zones humides</t>
  </si>
  <si>
    <t>N13Pi</t>
  </si>
  <si>
    <t>chantier ou aménagements de lutte contre l’envasement des étangs, lacs et plans d’eau</t>
  </si>
  <si>
    <t>N14P</t>
  </si>
  <si>
    <t>restauration des ouvrages de petite hydraulique</t>
  </si>
  <si>
    <t>N14R</t>
  </si>
  <si>
    <t>gestion des ouvrages de petite hydraulique</t>
  </si>
  <si>
    <t>N15Pi</t>
  </si>
  <si>
    <t>restauration et aménagement des annexes hydrauliques</t>
  </si>
  <si>
    <t>N16Pi</t>
  </si>
  <si>
    <t>chantier de restauration de la diversité physique d’un cours d’eau et de sa dynamique érosive</t>
  </si>
  <si>
    <t>N17Pi</t>
  </si>
  <si>
    <t>effacement ou aménagement des obstacles à la migration des poissons dans le lit mineur des rivières</t>
  </si>
  <si>
    <t>N18Pi</t>
  </si>
  <si>
    <t>dévégétalisation et scarification des bancs alluvionnaires</t>
  </si>
  <si>
    <t>N19Pi</t>
  </si>
  <si>
    <t>restauration de frayères</t>
  </si>
  <si>
    <t>N20P et R</t>
  </si>
  <si>
    <t>chantier d’élimination ou de limitation d’une espèce indésirable</t>
  </si>
  <si>
    <t>N23Pi</t>
  </si>
  <si>
    <t>aménagements artificiels en faveur des espèces justifiant la désignation d’un site</t>
  </si>
  <si>
    <t>N24Pi</t>
  </si>
  <si>
    <t>travaux de mise en défens et de fermeture ou d’aménagements des accès</t>
  </si>
  <si>
    <t>N25Pi</t>
  </si>
  <si>
    <t>prise en charge de certains coûts visant à réduire l’impact des routes, chemins, dessertes et autres infrastructures linéaires</t>
  </si>
  <si>
    <t>N26Pi</t>
  </si>
  <si>
    <t>aménagements visant à informer les usagers pour limiter leur impact</t>
  </si>
  <si>
    <t>N27Pi</t>
  </si>
  <si>
    <t>opérations innovantes au profit d’espèces ou d’habitats</t>
  </si>
  <si>
    <t>N29i</t>
  </si>
  <si>
    <t>lutte contre l’érosion des milieux dunaires de la ceinture littorale, des plages et de l’arrière-plage</t>
  </si>
  <si>
    <t>N30 Pi et Ri</t>
  </si>
  <si>
    <t>maintien ou création d’écrans végétaux littoraux pour réduire l’impact des embruns pollués sur certains habitats côtiers sensibles</t>
  </si>
  <si>
    <t>N31i</t>
  </si>
  <si>
    <t>réhabilitation et protection de systèmes lagunaires</t>
  </si>
  <si>
    <t>N32</t>
  </si>
  <si>
    <t>restauration des laisses de mer</t>
  </si>
  <si>
    <t>Code et nom des sites N2000</t>
  </si>
  <si>
    <t>CODE SITE NATURA 2000</t>
  </si>
  <si>
    <t>NOM SITE NATURA 2000</t>
  </si>
  <si>
    <t>FR5400403</t>
  </si>
  <si>
    <t>Vallée de l'Issoire</t>
  </si>
  <si>
    <t>FR5400405</t>
  </si>
  <si>
    <t>Coteaux calcaires entre les Bouchauds et Marsac</t>
  </si>
  <si>
    <t>FR5400406</t>
  </si>
  <si>
    <t>Forêts de la Braconne et de Bois Blanc</t>
  </si>
  <si>
    <t>FR5400407</t>
  </si>
  <si>
    <t>Grotte de Rancogne</t>
  </si>
  <si>
    <t>FR5400408</t>
  </si>
  <si>
    <t>Vallée de la Tardoire</t>
  </si>
  <si>
    <t>FR5400410</t>
  </si>
  <si>
    <t>Les Chaumes Boissières et côteaux de Châteauneuf-sur-Charente</t>
  </si>
  <si>
    <t>FR5400411</t>
  </si>
  <si>
    <t>Chaumes du Vignac et de Clérignac</t>
  </si>
  <si>
    <t>FR5400413</t>
  </si>
  <si>
    <t>Vallées calcaires péri-angoumoisines</t>
  </si>
  <si>
    <t>FR5400417</t>
  </si>
  <si>
    <t>Vallée du Né et ses principaux affluents</t>
  </si>
  <si>
    <t>FR5400419</t>
  </si>
  <si>
    <t>Vallée de la Tude</t>
  </si>
  <si>
    <t>FR5400420</t>
  </si>
  <si>
    <t>Côteaux du Montmorélien</t>
  </si>
  <si>
    <t>FR5400422</t>
  </si>
  <si>
    <t>Landes de Touverac - Saint-Vallier</t>
  </si>
  <si>
    <t>FR5402009</t>
  </si>
  <si>
    <t>Vallée de la Charente entre Angoulème et Cognac et ses principaux affluents (SOLOIRE, BOEME, ECHELLE)</t>
  </si>
  <si>
    <t>FR5412006</t>
  </si>
  <si>
    <t>Vallée de la Charente en amont d'Angoulême</t>
  </si>
  <si>
    <t>FR5412021</t>
  </si>
  <si>
    <t>Plaine de Villefagnan</t>
  </si>
  <si>
    <t>FR5412023</t>
  </si>
  <si>
    <t>Plaines de Barbezières à Gourville</t>
  </si>
  <si>
    <t>FR7401103</t>
  </si>
  <si>
    <t>Vallée de la Dordogne sur l'ensemble de son cours et affluents</t>
  </si>
  <si>
    <t>FR7401104</t>
  </si>
  <si>
    <t>Tourbière de Négarioux Malsagne</t>
  </si>
  <si>
    <t>FR7401105</t>
  </si>
  <si>
    <t>Landes et zones humides de la Haute Vézère</t>
  </si>
  <si>
    <t>FR7401107</t>
  </si>
  <si>
    <t>Landes des Monédières</t>
  </si>
  <si>
    <t>FR7401108</t>
  </si>
  <si>
    <t>Landes et pelouses serpentinicoles du sud corrèzien</t>
  </si>
  <si>
    <t>FR7401109</t>
  </si>
  <si>
    <t>Gorges de la Vézère autour de Treignac</t>
  </si>
  <si>
    <t>FR7401110</t>
  </si>
  <si>
    <t>Forêt de la Cubesse</t>
  </si>
  <si>
    <t>FR7401111</t>
  </si>
  <si>
    <t>Vallée de la Vézère d’Uzerche à la limite départementale Corrèze / Dordogne</t>
  </si>
  <si>
    <t>FR7401113</t>
  </si>
  <si>
    <t>Vallée de la Montane vers Gimel-les-Cascades</t>
  </si>
  <si>
    <t>FR7401119</t>
  </si>
  <si>
    <t>Pelouses calcicoles et forêts du Causse corrézien</t>
  </si>
  <si>
    <t>FR7401120</t>
  </si>
  <si>
    <t>Abîmes de la Fage</t>
  </si>
  <si>
    <t>FR7401121</t>
  </si>
  <si>
    <t>Vallée du ruisseau du Moulin de Vignols</t>
  </si>
  <si>
    <t>FR7401122</t>
  </si>
  <si>
    <t>Ruisseaux de la région de Neuvic</t>
  </si>
  <si>
    <t>FR7401123</t>
  </si>
  <si>
    <t>Tourbières et fonds tourbeux de Bonnefond Péret Bel Air</t>
  </si>
  <si>
    <t>FR7401148</t>
  </si>
  <si>
    <t>Haute vallée de la Vienne</t>
  </si>
  <si>
    <t>FR7412001</t>
  </si>
  <si>
    <t>Gorges de la Dordogne</t>
  </si>
  <si>
    <t>FR7401124</t>
  </si>
  <si>
    <t>Bassin de Gouzon</t>
  </si>
  <si>
    <t>FR7401125</t>
  </si>
  <si>
    <t>Tourbière de l'étang du Bourdeau</t>
  </si>
  <si>
    <t>FR7401128</t>
  </si>
  <si>
    <t>Vallée de la Gioune</t>
  </si>
  <si>
    <t>FR7401129</t>
  </si>
  <si>
    <t>Vallée de la Creuse</t>
  </si>
  <si>
    <t>FR7401130</t>
  </si>
  <si>
    <t>Gorges de la Grande Creuse</t>
  </si>
  <si>
    <t>FR7401131</t>
  </si>
  <si>
    <t>Gorges de la Tardes et Vallée du Cher</t>
  </si>
  <si>
    <t>FR7401145</t>
  </si>
  <si>
    <t>Landes et zones humides autour du lac de Vassivière</t>
  </si>
  <si>
    <t>FR7401146</t>
  </si>
  <si>
    <t>Vallée du Taurion et affluents</t>
  </si>
  <si>
    <t>FR7412002</t>
  </si>
  <si>
    <t>Étang des Landes (double site Natura 2000 avec le site Bassin de Gouzon)</t>
  </si>
  <si>
    <t>FR7412003</t>
  </si>
  <si>
    <t>Plateau de Millevaches</t>
  </si>
  <si>
    <t>FR7200680</t>
  </si>
  <si>
    <t>Marais du Bas Médoc</t>
  </si>
  <si>
    <t>FR7200681</t>
  </si>
  <si>
    <t>Zones humides de l'arrière dune du littoral girondin</t>
  </si>
  <si>
    <t>FR7200682</t>
  </si>
  <si>
    <t>Palus de Saint-Loubès et d'Izon</t>
  </si>
  <si>
    <t>FR7200683</t>
  </si>
  <si>
    <t>Marais du Haut Médoc</t>
  </si>
  <si>
    <t>FR7200684</t>
  </si>
  <si>
    <t>Marais de Braud-et-Saint-Louis et de Saint-Ciers-sur-Gironde</t>
  </si>
  <si>
    <t>FR7200685</t>
  </si>
  <si>
    <t>Vallée et palus du Moron</t>
  </si>
  <si>
    <t>FR7200686</t>
  </si>
  <si>
    <t>Marais du Bec d'Ambès</t>
  </si>
  <si>
    <t>FR7200687</t>
  </si>
  <si>
    <t>Marais de Bruges, Blanquefort et Parampuyre</t>
  </si>
  <si>
    <t>FR7200688</t>
  </si>
  <si>
    <t>Bocage humide de Cadaujac et Saint-Médard-d'Eyrans</t>
  </si>
  <si>
    <t>FR7200689</t>
  </si>
  <si>
    <t>Vallées de la Saye et du Meudon</t>
  </si>
  <si>
    <t>FR7200690</t>
  </si>
  <si>
    <t>Réseau hydrographique de l'Engranne</t>
  </si>
  <si>
    <t>FR7200691</t>
  </si>
  <si>
    <t>Vallée de l'Euille</t>
  </si>
  <si>
    <t>FR7200692</t>
  </si>
  <si>
    <t>Réseau hydrographique du Dropt</t>
  </si>
  <si>
    <t>FR7200693</t>
  </si>
  <si>
    <t>Vallée du Ciron</t>
  </si>
  <si>
    <t>FR7200694</t>
  </si>
  <si>
    <t>Réseau hydrographique de la Bassanne</t>
  </si>
  <si>
    <t>FR7200695</t>
  </si>
  <si>
    <t>Réseau hydrographique du Lisos</t>
  </si>
  <si>
    <t>FR7200696</t>
  </si>
  <si>
    <t>Domaine départemental d'Hostens</t>
  </si>
  <si>
    <t>FR7200697</t>
  </si>
  <si>
    <t>Boisements à chênes verts des dunes du littoral girondin</t>
  </si>
  <si>
    <t>FR7200698</t>
  </si>
  <si>
    <t>Carrières de Cénac</t>
  </si>
  <si>
    <t>FR7200699</t>
  </si>
  <si>
    <t>Grottes du Trou Noir</t>
  </si>
  <si>
    <t>FR7200702</t>
  </si>
  <si>
    <t>Forêts dunaires de la Teste-de-Buch</t>
  </si>
  <si>
    <t>FR7200703</t>
  </si>
  <si>
    <t>Forêt de la Pointe de Grave et marais du Logit</t>
  </si>
  <si>
    <t>FR7200705</t>
  </si>
  <si>
    <t>Carrières souterraines de Villegouge</t>
  </si>
  <si>
    <t>FR7200708</t>
  </si>
  <si>
    <t>Lagunes de Saint-Magne et Louchats</t>
  </si>
  <si>
    <t>FR7200709</t>
  </si>
  <si>
    <t>Lagunes de Saint-Symphorien</t>
  </si>
  <si>
    <t>FR7200728</t>
  </si>
  <si>
    <t>Lagunes de Brocas</t>
  </si>
  <si>
    <t>FR7200797</t>
  </si>
  <si>
    <t>Réseau hydrographique du Gat Mort et du Saucats</t>
  </si>
  <si>
    <t>FR7200801</t>
  </si>
  <si>
    <t>Réseau hydrographique du Brion</t>
  </si>
  <si>
    <t>FR7200802</t>
  </si>
  <si>
    <t>Réseau hydrographique du Beuve</t>
  </si>
  <si>
    <t>FR7200803</t>
  </si>
  <si>
    <t>Réseau hydrographique du Gestas</t>
  </si>
  <si>
    <t>FR7200804</t>
  </si>
  <si>
    <t>Réseau hydrographique de la Pimpinne</t>
  </si>
  <si>
    <t>FR7200805</t>
  </si>
  <si>
    <t>Réseau hydrographique des Jalles de Saint-Médard et d'Eysines</t>
  </si>
  <si>
    <t>FR7210029</t>
  </si>
  <si>
    <t>Marais de Bruges</t>
  </si>
  <si>
    <t>FR7210030</t>
  </si>
  <si>
    <t>Côte médocaine : dunes boisées et dépression humides</t>
  </si>
  <si>
    <t>FR7210065</t>
  </si>
  <si>
    <t>Marais du Nord Médoc</t>
  </si>
  <si>
    <t>FR7212014</t>
  </si>
  <si>
    <t>Estuaire de la Gironde : marais du Blayais</t>
  </si>
  <si>
    <t>FR7200742</t>
  </si>
  <si>
    <t>Massif du Moulle de Jaout</t>
  </si>
  <si>
    <t>FR7200743</t>
  </si>
  <si>
    <t>Massif du Ger et du Lurien</t>
  </si>
  <si>
    <t>FR7200744</t>
  </si>
  <si>
    <t>Massif de Sesques et de l'Ossau</t>
  </si>
  <si>
    <t>FR7200745</t>
  </si>
  <si>
    <t>Massif du Montagnon</t>
  </si>
  <si>
    <t>FR7200746</t>
  </si>
  <si>
    <t>Massif de l'Anie et d'Espelunguère</t>
  </si>
  <si>
    <t>FR7200747</t>
  </si>
  <si>
    <t>Massif du Layens</t>
  </si>
  <si>
    <t>FR7200749</t>
  </si>
  <si>
    <t>Montagnes du Barétous</t>
  </si>
  <si>
    <t>FR7200750</t>
  </si>
  <si>
    <t>Montagnes de la Haute Soule</t>
  </si>
  <si>
    <t>FR7200751</t>
  </si>
  <si>
    <t>Montagnes du Pic des Escaliers</t>
  </si>
  <si>
    <t>FR7200752</t>
  </si>
  <si>
    <t>Massif des Arbailles</t>
  </si>
  <si>
    <t>FR7200753</t>
  </si>
  <si>
    <t>Forêt d'Iraty</t>
  </si>
  <si>
    <t>FR7200754</t>
  </si>
  <si>
    <t>Montagnes de Saint-Jean-Pied-de-Port</t>
  </si>
  <si>
    <t>FR7200756</t>
  </si>
  <si>
    <t>Montagnes des Aldudes</t>
  </si>
  <si>
    <t>FR7200758</t>
  </si>
  <si>
    <t>Massif du Baygoura</t>
  </si>
  <si>
    <t>FR7200759</t>
  </si>
  <si>
    <t>Massif du Mondarrain et de l'Artzamendi</t>
  </si>
  <si>
    <t>FR7200760</t>
  </si>
  <si>
    <t>Massif de la Rhune et de Choldocogagna</t>
  </si>
  <si>
    <t>FR7200766</t>
  </si>
  <si>
    <t>Vallon du Clamondé</t>
  </si>
  <si>
    <t>FR7200770</t>
  </si>
  <si>
    <t>Parc boisé du Château de Pau</t>
  </si>
  <si>
    <t>FR7200777</t>
  </si>
  <si>
    <t>Lac de Mouriscot</t>
  </si>
  <si>
    <t>FR7200779</t>
  </si>
  <si>
    <t>Coteaux de Castetpugon, de Cadillon et de Lembeye</t>
  </si>
  <si>
    <t>FR7200781</t>
  </si>
  <si>
    <t>Gave de Pau</t>
  </si>
  <si>
    <t>FR7200782</t>
  </si>
  <si>
    <t>Tourbière de Louvie-Juzon</t>
  </si>
  <si>
    <t>FR7200784</t>
  </si>
  <si>
    <t>Château d'Orthez et bords du gave</t>
  </si>
  <si>
    <t>FR7200786</t>
  </si>
  <si>
    <t>La Nive</t>
  </si>
  <si>
    <t>FR7200787</t>
  </si>
  <si>
    <t>L'Ardanavy (cours d'eau)</t>
  </si>
  <si>
    <t>FR7200788</t>
  </si>
  <si>
    <t>La Joyeuse (cours d'eau)</t>
  </si>
  <si>
    <t>FR7200789</t>
  </si>
  <si>
    <t>La Bidouze (cours d'eau)</t>
  </si>
  <si>
    <t>FR7200790</t>
  </si>
  <si>
    <t>Le Saison (cours d'eau)</t>
  </si>
  <si>
    <t>FR7200791</t>
  </si>
  <si>
    <t>Le Gave d'Oloron (cours d'eau) et marais de Labastide-Villefranche</t>
  </si>
  <si>
    <t>FR7200792</t>
  </si>
  <si>
    <t>Le Gave d'Aspe et le Lourdios (cours d'eau)</t>
  </si>
  <si>
    <t>FR7200793</t>
  </si>
  <si>
    <t>Le Gave d'Ossau</t>
  </si>
  <si>
    <t>FR7210087</t>
  </si>
  <si>
    <t>Hautes vallées d'Aspe et d'Ossau</t>
  </si>
  <si>
    <t>FR7210089</t>
  </si>
  <si>
    <t>Pènes du Moulle de Jaout</t>
  </si>
  <si>
    <t>FR7212003</t>
  </si>
  <si>
    <t>Haute Soule: massif forestier, gorges d'Holzarté et d'Olhadubi</t>
  </si>
  <si>
    <t>FR7212004</t>
  </si>
  <si>
    <t>Haute Soule : forêt des Arbailles</t>
  </si>
  <si>
    <t>FR7212005</t>
  </si>
  <si>
    <t>Haute Soule : forêt d'Iraty, Orgambidexka et Pic des Escaliers</t>
  </si>
  <si>
    <t>FR7212007</t>
  </si>
  <si>
    <t>Eth Thuron des Aureys</t>
  </si>
  <si>
    <t>FR7212008</t>
  </si>
  <si>
    <t>Haute Soule : massif de la Pierre Saint-Martin</t>
  </si>
  <si>
    <t>FR7212009</t>
  </si>
  <si>
    <t>Pics de l'Estibet et de Mondragon</t>
  </si>
  <si>
    <t>FR7212010</t>
  </si>
  <si>
    <t>Barrage d'Artix et saligue du Gave de Pau</t>
  </si>
  <si>
    <t>FR7212011</t>
  </si>
  <si>
    <t>Col de Lizarrieta</t>
  </si>
  <si>
    <t>FR7212012</t>
  </si>
  <si>
    <t>Vallée de la Nive des Aldudes, Col de Lindux</t>
  </si>
  <si>
    <t>FR7212015</t>
  </si>
  <si>
    <t>Haute Cize : Pic d'Herrozate et forêt d'Orion</t>
  </si>
  <si>
    <t>FR5400452</t>
  </si>
  <si>
    <t>Carrières des Pieds Grimaud</t>
  </si>
  <si>
    <t>FR5400453</t>
  </si>
  <si>
    <t>Landes du Pinail</t>
  </si>
  <si>
    <t>FR5400457</t>
  </si>
  <si>
    <t>Forêt et pelouses de Lussac-les-Châteaux</t>
  </si>
  <si>
    <t>FR5400458</t>
  </si>
  <si>
    <t>Brandes de la Pierre-La</t>
  </si>
  <si>
    <t>FR5400459</t>
  </si>
  <si>
    <t>Vallée du Corchon</t>
  </si>
  <si>
    <t>FR5400460</t>
  </si>
  <si>
    <t>Brandes de Montmorillon</t>
  </si>
  <si>
    <t>FR5400462</t>
  </si>
  <si>
    <t>Vallée de la Gartempe - Les Portes d'Enfer</t>
  </si>
  <si>
    <t>FR5400463</t>
  </si>
  <si>
    <t>Vallée de la Crochatière</t>
  </si>
  <si>
    <t>FR5400464</t>
  </si>
  <si>
    <t>Etangs d'Asnières</t>
  </si>
  <si>
    <t>FR5400467</t>
  </si>
  <si>
    <t>Vallée du Salleron</t>
  </si>
  <si>
    <t>FR5400535</t>
  </si>
  <si>
    <t>Vallée de l'Anglin</t>
  </si>
  <si>
    <t>FR5402004</t>
  </si>
  <si>
    <t>Basse vallée de la Gartempe</t>
  </si>
  <si>
    <t>FR5410014</t>
  </si>
  <si>
    <t>Forêt de Moulière, landes du Pinail, bois du Défens, du Fou et de la Roche de Bran</t>
  </si>
  <si>
    <t>FR5412015</t>
  </si>
  <si>
    <t>Camp de Montmorillon, Landes de Sainte-Marie</t>
  </si>
  <si>
    <t>FR5412016</t>
  </si>
  <si>
    <t>Plateau de Bellefonds</t>
  </si>
  <si>
    <t>FR5412017</t>
  </si>
  <si>
    <t>Bois de l'Hospice, étang de Beaufour et environs</t>
  </si>
  <si>
    <t>FR5412018</t>
  </si>
  <si>
    <t>Plaines du Mirebalais et du Neuvillois</t>
  </si>
  <si>
    <t>FR5412019</t>
  </si>
  <si>
    <t>Région de Pressac, étang de Combourg</t>
  </si>
  <si>
    <t>FR5400439</t>
  </si>
  <si>
    <t>Vallée de l'Argenton</t>
  </si>
  <si>
    <t>FR5400441</t>
  </si>
  <si>
    <t>Ruisseau le Magot</t>
  </si>
  <si>
    <t>FR5400442</t>
  </si>
  <si>
    <t>Bassin du Thouet amont</t>
  </si>
  <si>
    <t>FR5400443</t>
  </si>
  <si>
    <t>Vallée de l’Autize</t>
  </si>
  <si>
    <t>FR5400444</t>
  </si>
  <si>
    <t>Vallée du Magnerolles</t>
  </si>
  <si>
    <t>FR5400445</t>
  </si>
  <si>
    <t>Chaumes d'Avon</t>
  </si>
  <si>
    <t>FR5400447</t>
  </si>
  <si>
    <t>Vallée de la Boutonne</t>
  </si>
  <si>
    <t>FR5400448</t>
  </si>
  <si>
    <t>Carrières de Loubeau</t>
  </si>
  <si>
    <t>FR5400450</t>
  </si>
  <si>
    <t>Massif forestier de Chizé-Aulnay</t>
  </si>
  <si>
    <t>FR5402011</t>
  </si>
  <si>
    <t>Citerne de Sainte-Ouenne</t>
  </si>
  <si>
    <t>FR5412007</t>
  </si>
  <si>
    <t>Plaine de Niort Sud-Est</t>
  </si>
  <si>
    <t>FR5412013</t>
  </si>
  <si>
    <t>Plaine de Niort Nord-Ouest</t>
  </si>
  <si>
    <t>FR5412014</t>
  </si>
  <si>
    <t>Plaine d'Oiron-Thénezay</t>
  </si>
  <si>
    <t>FR5412022</t>
  </si>
  <si>
    <t>Plaine de La Mothe-Saint-Héray-Lezay</t>
  </si>
  <si>
    <t>FR7200660</t>
  </si>
  <si>
    <t>La Dordogne</t>
  </si>
  <si>
    <t>FR7200661</t>
  </si>
  <si>
    <t>Vallée de l'Isle de Périgueux à sa confluence avec la Dordogne</t>
  </si>
  <si>
    <t>FR7200662</t>
  </si>
  <si>
    <t>Vallée de la Dronne de Brantôme à sa confluence avec l'Isle</t>
  </si>
  <si>
    <t>FR7200663</t>
  </si>
  <si>
    <t>Vallée de la Nizonne</t>
  </si>
  <si>
    <t>FR7200664</t>
  </si>
  <si>
    <t>Coteaux calcaires de la vallée de la Dordogne</t>
  </si>
  <si>
    <t>FR7200665</t>
  </si>
  <si>
    <t>Coteaux calcaires de Proissans, Sainte-Nathalène et Saint-Vincent-le-Paluel</t>
  </si>
  <si>
    <t>FR7200666</t>
  </si>
  <si>
    <t>Vallées des Beunes</t>
  </si>
  <si>
    <t>FR7200667</t>
  </si>
  <si>
    <t>Coteaux calcaires de la vallée de la Vézère</t>
  </si>
  <si>
    <t>FR7200668</t>
  </si>
  <si>
    <t>La Vézère</t>
  </si>
  <si>
    <t>FR7200669</t>
  </si>
  <si>
    <t>Vallon de la Sandonie</t>
  </si>
  <si>
    <t>FR7200670</t>
  </si>
  <si>
    <t>Coteaux de la Dronne</t>
  </si>
  <si>
    <t>FR7200671</t>
  </si>
  <si>
    <t>Vallées de la Double</t>
  </si>
  <si>
    <t>FR7200672</t>
  </si>
  <si>
    <t>Coteaux calcaires du Causse de Daglan et de la Vallée du Céou</t>
  </si>
  <si>
    <t>FR7200673</t>
  </si>
  <si>
    <t>Grottes d'Azerat</t>
  </si>
  <si>
    <t>FR7200675</t>
  </si>
  <si>
    <t>Grotte de Saint-Sulpice d'Eymet</t>
  </si>
  <si>
    <t>FR7200676</t>
  </si>
  <si>
    <t>Coteaux calcaires de Borrèze</t>
  </si>
  <si>
    <t>FR7200795</t>
  </si>
  <si>
    <t>Tunnel de Saint-Amand-de-Coly</t>
  </si>
  <si>
    <t>FR7200807</t>
  </si>
  <si>
    <t>Tunnel d'Excideuil</t>
  </si>
  <si>
    <t>FR7200808</t>
  </si>
  <si>
    <t>Carrière de Lanquais - Les Roques</t>
  </si>
  <si>
    <t>FR7200809</t>
  </si>
  <si>
    <t>Réseau hydrographique de la Haute Dronne</t>
  </si>
  <si>
    <t>FR7200810</t>
  </si>
  <si>
    <t>Plateau d'Argentine</t>
  </si>
  <si>
    <t>FR7200710</t>
  </si>
  <si>
    <t>Dunes modernes du littoral landais d'Arcachon à Mimizan Plage</t>
  </si>
  <si>
    <t>FR7200711</t>
  </si>
  <si>
    <t>Dunes modernes du littoral landais de Mimizan Plage au Vieux-Boucau</t>
  </si>
  <si>
    <t>FR7200712</t>
  </si>
  <si>
    <t>Dunes modernes du littoral landais de Vieux-Boucau à Hossegor</t>
  </si>
  <si>
    <t>FR7200713</t>
  </si>
  <si>
    <t>Dunes modernes du littoral landais de Cap Breton à Tarnos</t>
  </si>
  <si>
    <t>FR7200714</t>
  </si>
  <si>
    <t>Zones humides de l'arrière dune du pays de Born et de Buch</t>
  </si>
  <si>
    <t>FR7200715</t>
  </si>
  <si>
    <t>Zones humides de l'ancien étang de Lit-et-Mixe</t>
  </si>
  <si>
    <t>FR7200716</t>
  </si>
  <si>
    <t>Zones humides de l'Étang de Léon</t>
  </si>
  <si>
    <t>FR7200717</t>
  </si>
  <si>
    <t>Zones humides de l'arrière dune du Marensin</t>
  </si>
  <si>
    <t>FR7200718</t>
  </si>
  <si>
    <t>Zones humides de Moliets, la Prade et Moisans</t>
  </si>
  <si>
    <t>FR7200719</t>
  </si>
  <si>
    <t>Zones humides associées au marais d'Orx</t>
  </si>
  <si>
    <t>FR7200720</t>
  </si>
  <si>
    <t>Barthes de l'Adour</t>
  </si>
  <si>
    <t>FR7200721</t>
  </si>
  <si>
    <t>Vallées de la Grande et de la Petite Leyre</t>
  </si>
  <si>
    <t>FR7200722</t>
  </si>
  <si>
    <t>Réseau hydrographique des affluents de la Midouze</t>
  </si>
  <si>
    <t>FR7200723</t>
  </si>
  <si>
    <t>Champ de tir de Captieux</t>
  </si>
  <si>
    <t>FR7200724</t>
  </si>
  <si>
    <t>L'Adour</t>
  </si>
  <si>
    <t>FR7200725</t>
  </si>
  <si>
    <t>Zone humide du Métro</t>
  </si>
  <si>
    <t>FR7200727</t>
  </si>
  <si>
    <t>Tourbière de Mées</t>
  </si>
  <si>
    <t>FR7200771</t>
  </si>
  <si>
    <t>Coteaux du Tursan</t>
  </si>
  <si>
    <t>FR7200806</t>
  </si>
  <si>
    <t>Réseau hydrographique du Midou et du Ludon</t>
  </si>
  <si>
    <t>FR7210031</t>
  </si>
  <si>
    <t>Courant d'Huchet</t>
  </si>
  <si>
    <t>FR7210063</t>
  </si>
  <si>
    <t>Domaine d'Orx</t>
  </si>
  <si>
    <t>FR7210077</t>
  </si>
  <si>
    <t>FR7210078</t>
  </si>
  <si>
    <t>Champ de tir du Poteau</t>
  </si>
  <si>
    <t>FR7212001</t>
  </si>
  <si>
    <t>Site d'Arjuzanx</t>
  </si>
  <si>
    <t>FR7200700</t>
  </si>
  <si>
    <t>La Garonne en Nouvelle-Aquitaine</t>
  </si>
  <si>
    <t>FR7200729</t>
  </si>
  <si>
    <t>Coteaux de la vallée de la Lémance</t>
  </si>
  <si>
    <t>FR7200732</t>
  </si>
  <si>
    <t>Coteaux de Thézac et de Montayral</t>
  </si>
  <si>
    <t>FR7200733</t>
  </si>
  <si>
    <t>Coteaux du Boudouyssou et plateau de Lascrozes</t>
  </si>
  <si>
    <t>FR7200736</t>
  </si>
  <si>
    <t>Coteaux du ruisseau des Gascons</t>
  </si>
  <si>
    <t>FR7200737</t>
  </si>
  <si>
    <t>Le Boudouyssou</t>
  </si>
  <si>
    <t>FR7200738</t>
  </si>
  <si>
    <t>L'Ourbise</t>
  </si>
  <si>
    <t>FR7200739</t>
  </si>
  <si>
    <t>Vallée de l'Avance</t>
  </si>
  <si>
    <t>FR7200741</t>
  </si>
  <si>
    <t>La Gélise</t>
  </si>
  <si>
    <t>FR7200798</t>
  </si>
  <si>
    <t>Site du Griffoul, confluence de l'Automne</t>
  </si>
  <si>
    <t>FR7200799</t>
  </si>
  <si>
    <t>Carrières de Castelculier</t>
  </si>
  <si>
    <t>FR7200800</t>
  </si>
  <si>
    <t>Caves de Nérac</t>
  </si>
  <si>
    <t>FR5400425</t>
  </si>
  <si>
    <t>Ile de Ré : dunes et forêts littorales</t>
  </si>
  <si>
    <t>FR5400433</t>
  </si>
  <si>
    <t>Dunes et forêts littorales de l'ile d'Oléron</t>
  </si>
  <si>
    <t>FR5400435</t>
  </si>
  <si>
    <t>Chaumes de Sechebec</t>
  </si>
  <si>
    <t>FR5400437</t>
  </si>
  <si>
    <t>Landes de Montendre</t>
  </si>
  <si>
    <t>FR5400438</t>
  </si>
  <si>
    <t>Marais et falaises des coteaux de Gironde</t>
  </si>
  <si>
    <t>FR5400465</t>
  </si>
  <si>
    <t>Landes de Cadeuil</t>
  </si>
  <si>
    <t>FR5400471</t>
  </si>
  <si>
    <t>Carrières de Saint-Savinien</t>
  </si>
  <si>
    <t>FR5400472</t>
  </si>
  <si>
    <t>Moyenne vallée de la Charente et Seugnes et Coran</t>
  </si>
  <si>
    <t>FR5400473</t>
  </si>
  <si>
    <t>Vallée de l'Antenne</t>
  </si>
  <si>
    <t>FR5402001</t>
  </si>
  <si>
    <t>Carrière de l'Enfer</t>
  </si>
  <si>
    <t>FR5402002</t>
  </si>
  <si>
    <t>Carrière de Fief de Foye</t>
  </si>
  <si>
    <t>FR5402003</t>
  </si>
  <si>
    <t>Carrières de Bellevue</t>
  </si>
  <si>
    <t>FR5402008</t>
  </si>
  <si>
    <t>Haute vallée de la Seugne en amont de pons et affluents</t>
  </si>
  <si>
    <t>FR5402010</t>
  </si>
  <si>
    <t>Vallées du Lary et du Palais</t>
  </si>
  <si>
    <t>FR5412005</t>
  </si>
  <si>
    <t>Vallée de la Charente moyenne et Seugnes</t>
  </si>
  <si>
    <t>FR5412011</t>
  </si>
  <si>
    <t>Estuaire de la Gironde : marais de la rive nord</t>
  </si>
  <si>
    <t>FR5412024</t>
  </si>
  <si>
    <t>Plaine de Néré à Bresdon</t>
  </si>
  <si>
    <t>FR7401133</t>
  </si>
  <si>
    <t>Etangs du nord de la Haute-Vienne</t>
  </si>
  <si>
    <t>FR7401135</t>
  </si>
  <si>
    <t>Tourbière de la source du ruisseau des Dauges</t>
  </si>
  <si>
    <t>FR7401137</t>
  </si>
  <si>
    <t>Pelouses et landes serpentinicoles du sud de la Haute Vienne</t>
  </si>
  <si>
    <t>FR7401138</t>
  </si>
  <si>
    <t>Etang de la Pouge</t>
  </si>
  <si>
    <t>FR7401141</t>
  </si>
  <si>
    <t>Mine de Chabannes et souterrains des Monts d'Ambazac</t>
  </si>
  <si>
    <t>FR7401142</t>
  </si>
  <si>
    <t>Ruisseau de Moissannes</t>
  </si>
  <si>
    <t>FR7401147</t>
  </si>
  <si>
    <t>Vallée de la Gartempe sur l'ensemble de son cours et affluents</t>
  </si>
  <si>
    <t>FR7401149</t>
  </si>
  <si>
    <t>Forêt d'Epagne</t>
  </si>
  <si>
    <t>h</t>
  </si>
  <si>
    <t>heure</t>
  </si>
  <si>
    <t>j</t>
  </si>
  <si>
    <t>jour</t>
  </si>
  <si>
    <t>ha</t>
  </si>
  <si>
    <t>hectare</t>
  </si>
  <si>
    <t>ml</t>
  </si>
  <si>
    <t>mètre linéaire</t>
  </si>
  <si>
    <t>m2</t>
  </si>
  <si>
    <t>mètre carré</t>
  </si>
  <si>
    <t>U</t>
  </si>
  <si>
    <t>unité</t>
  </si>
  <si>
    <t xml:space="preserve">Rattachement au barème FEADER </t>
  </si>
  <si>
    <t xml:space="preserve">A – Cadres et prof Sup. </t>
  </si>
  <si>
    <t>Porteur du  projet :</t>
  </si>
  <si>
    <t>Intitulé du projet :</t>
  </si>
  <si>
    <t>TOTAL</t>
  </si>
  <si>
    <t>X</t>
  </si>
  <si>
    <t>Cellule remplie automatiquement avec une formule</t>
  </si>
  <si>
    <t>Bucheronnage</t>
  </si>
  <si>
    <t>Code Sous-action</t>
  </si>
  <si>
    <t>Intitulé sous-action</t>
  </si>
  <si>
    <t>code sous-action</t>
  </si>
  <si>
    <t>intitulé sous-action</t>
  </si>
  <si>
    <t>montant unitaire</t>
  </si>
  <si>
    <t>Abattage de ligneux, coupes, bûcheronnage</t>
  </si>
  <si>
    <t>€ / ha / an</t>
  </si>
  <si>
    <t>Broyage terrain facile</t>
  </si>
  <si>
    <t>Broyage terrain difficile</t>
  </si>
  <si>
    <t>broyage ou débroussaillage sur terrain facile d'accès, travaux facilement mécanisables</t>
  </si>
  <si>
    <t>broyage ou débroussaillage sur terrains inaccessibles : pents ou sols non portants (humides…)</t>
  </si>
  <si>
    <t>Clôture sols meubles</t>
  </si>
  <si>
    <t>Clôture hors sols meubles</t>
  </si>
  <si>
    <t>Clôture mobile</t>
  </si>
  <si>
    <t>Achat et pose de clôture fixe (intègre 2 entrées par km de clôture), sur sols meubles</t>
  </si>
  <si>
    <t>Achat et pose de clôture fixe (intègre 2 entrées par km de clôture), hors sols meubles</t>
  </si>
  <si>
    <t>Pose de clôture mobile</t>
  </si>
  <si>
    <t>Gardiennage</t>
  </si>
  <si>
    <t>Pâturage</t>
  </si>
  <si>
    <t>Pâturage itinérant</t>
  </si>
  <si>
    <t>Gardiennage (dont transport / déplacement des animaux). Le montant présenté est un forfait pour les 5 années du contrat</t>
  </si>
  <si>
    <t>Pâturage (intègre la pose de la clôture mobile, le nettoyage de l'emprise des clôtures et l'entretien des équipements pastoraux)</t>
  </si>
  <si>
    <t>Pâturage itinérant ou transhumant</t>
  </si>
  <si>
    <t>Fauche manuelle</t>
  </si>
  <si>
    <t>Fauche mécanique</t>
  </si>
  <si>
    <t>Fauche et exportation majoritairement manuelles</t>
  </si>
  <si>
    <t>Fauche et exportation mécaniques</t>
  </si>
  <si>
    <t>Broyage</t>
  </si>
  <si>
    <t>Broyage, gyrobroyage, débroussaillage, tronçonnage et bûcheronnage légers</t>
  </si>
  <si>
    <t>Gestion des résidus de coupe (export, rognage de souches…)</t>
  </si>
  <si>
    <t>Gestion des résidus de coupe</t>
  </si>
  <si>
    <t>Haie 1 rang - Préparation du terrain</t>
  </si>
  <si>
    <t>Haie 1 - achat</t>
  </si>
  <si>
    <t>Haie 1 - plantation</t>
  </si>
  <si>
    <t>Haie 1 - paillage</t>
  </si>
  <si>
    <t>Haie 1 - protection</t>
  </si>
  <si>
    <t>Haie 1 rang - Achat des plants</t>
  </si>
  <si>
    <t>Haie 1 rang - Plantation</t>
  </si>
  <si>
    <t>Haie 1 rang - Paillage</t>
  </si>
  <si>
    <t>Haie 1 rang - Protection des plants</t>
  </si>
  <si>
    <t>Haie 1 - préparation</t>
  </si>
  <si>
    <t>Haie 2 - préparation</t>
  </si>
  <si>
    <t>Haie 2 - achat</t>
  </si>
  <si>
    <t>Haie 2 - plantation</t>
  </si>
  <si>
    <t>Haie 2 - paillage</t>
  </si>
  <si>
    <t>Haie 2 - protection</t>
  </si>
  <si>
    <t>Haie 2 rangs - Préparation du terrain</t>
  </si>
  <si>
    <t>Haie 2 rangs - Achat des plants</t>
  </si>
  <si>
    <t>Haie 2 rangs - Plantation</t>
  </si>
  <si>
    <t>Haie 2 rangs - Paillage</t>
  </si>
  <si>
    <t>Haie 2 rangs - Protection des plants</t>
  </si>
  <si>
    <t>€ / ha /an</t>
  </si>
  <si>
    <t>€ / ml</t>
  </si>
  <si>
    <t>Verger - prépa manuelle</t>
  </si>
  <si>
    <t>Verger - prépa mécanique</t>
  </si>
  <si>
    <t>Verger - Plantation</t>
  </si>
  <si>
    <t>Verger - paillage</t>
  </si>
  <si>
    <t>Verger - plantation</t>
  </si>
  <si>
    <t>Verger - protection</t>
  </si>
  <si>
    <t>Verger - Préparation du terrain mécanique</t>
  </si>
  <si>
    <t>Verger - Préparation du terrain manuelle</t>
  </si>
  <si>
    <t>Verger - Paillage</t>
  </si>
  <si>
    <t>Verger - Protection des plants</t>
  </si>
  <si>
    <t>€ / arbre</t>
  </si>
  <si>
    <t>Bosquet - préparation</t>
  </si>
  <si>
    <t>Bosquet - achat</t>
  </si>
  <si>
    <t>Bosquet - plantation</t>
  </si>
  <si>
    <t>Bosquet - paillage</t>
  </si>
  <si>
    <t>Bosquet - protection</t>
  </si>
  <si>
    <t>Alignement / Bosquet - Préparation du terrain</t>
  </si>
  <si>
    <t>Alignement / Bosquet - Achat des plants</t>
  </si>
  <si>
    <t>Alignement / Bosquet - Plantation</t>
  </si>
  <si>
    <t>Alignement / Bosquet - Paillage</t>
  </si>
  <si>
    <t>Alignement / Bosquet - Protection des plants</t>
  </si>
  <si>
    <t>Haie - Taille</t>
  </si>
  <si>
    <t>Haie - Export</t>
  </si>
  <si>
    <t>Haie - Nettoyage</t>
  </si>
  <si>
    <t>Arbre - Taille</t>
  </si>
  <si>
    <t>Arbre - Nettoyage</t>
  </si>
  <si>
    <t>Arbre - Export</t>
  </si>
  <si>
    <t>Haie - Taille de la haie</t>
  </si>
  <si>
    <t>Haie - Nettoyage manuel ou mécanique du pied de la haie</t>
  </si>
  <si>
    <t>Haie - Exportation des produits de coupe</t>
  </si>
  <si>
    <t>Arbres isolés- Taille</t>
  </si>
  <si>
    <t>Arbres isolés - Nettoyage manuel ou mécanique des abords</t>
  </si>
  <si>
    <t>Arbres isolés - Exportation des produits de coupe</t>
  </si>
  <si>
    <t>€ / ml / intervention</t>
  </si>
  <si>
    <t>€ / arbre / intervention</t>
  </si>
  <si>
    <t>Débroussaillage S&lt;200</t>
  </si>
  <si>
    <t>Export</t>
  </si>
  <si>
    <t>Création</t>
  </si>
  <si>
    <t>Curage</t>
  </si>
  <si>
    <t>Débroussaillage 200&lt;S&lt;1000</t>
  </si>
  <si>
    <t>Export S&gt;1000</t>
  </si>
  <si>
    <t>Débroussaillage ou faucardage (surface de la mare comprise entre 100 et 200 m2)</t>
  </si>
  <si>
    <t>Débroussaillage ou faucardage (surface de la mare inférieure à 200 m2)</t>
  </si>
  <si>
    <t>€ / mare / intervention</t>
  </si>
  <si>
    <t>Création / restauration</t>
  </si>
  <si>
    <t>Curage / entretien</t>
  </si>
  <si>
    <t>Régénération</t>
  </si>
  <si>
    <t>Régénaration localisée des souches</t>
  </si>
  <si>
    <t>Entretien de la végétation</t>
  </si>
  <si>
    <t>Exportation des produits de coupe</t>
  </si>
  <si>
    <t>N12Pi et Ri</t>
  </si>
  <si>
    <t>Evacuation</t>
  </si>
  <si>
    <t>Entretien des berges</t>
  </si>
  <si>
    <t>Evacuation des matériaux</t>
  </si>
  <si>
    <t>Forfait matériel</t>
  </si>
  <si>
    <t>Forfait intervention</t>
  </si>
  <si>
    <t>€ / an</t>
  </si>
  <si>
    <t>€ / an / 1000m2</t>
  </si>
  <si>
    <t>Forfait matériel technique (cuissardes, gants adaptés, poubelle etc…) - quantité à renseigner dans le présent tableau : 1</t>
  </si>
  <si>
    <t>Matériels et équipements</t>
  </si>
  <si>
    <t xml:space="preserve">Prestation de service </t>
  </si>
  <si>
    <t>Actions : codes et intitulés</t>
  </si>
  <si>
    <t>Catégorie A ou assimilé</t>
  </si>
  <si>
    <t>Stagiaire</t>
  </si>
  <si>
    <t>Montant total après application des options de coûts simplifiés</t>
  </si>
  <si>
    <t>€  (forfait pour 5 ans)</t>
  </si>
  <si>
    <t>Exportation des végétaux (surface de la mare supérieure à 1000 m2)</t>
  </si>
  <si>
    <t>6 - SYNTHESE par TYPES de dépense et par POSTES de dépense (actions)</t>
  </si>
  <si>
    <t>€ / mare</t>
  </si>
  <si>
    <t>Prestations de services</t>
  </si>
  <si>
    <t>Matériels/équipements</t>
  </si>
  <si>
    <t>Dépenses</t>
  </si>
  <si>
    <t>Type de la dépense</t>
  </si>
  <si>
    <t>Dépenses sur barême</t>
  </si>
  <si>
    <t>N01Pi suivi opé</t>
  </si>
  <si>
    <t>N02Pi suivi opé</t>
  </si>
  <si>
    <t>N03Pi suivi opé</t>
  </si>
  <si>
    <t>N03Ri suivi opé</t>
  </si>
  <si>
    <t>N04R suivi opé</t>
  </si>
  <si>
    <t>N05R suivi opé</t>
  </si>
  <si>
    <t>N06Pi suivi opé</t>
  </si>
  <si>
    <t>N06R suivi opé</t>
  </si>
  <si>
    <t>N07P suivi opé</t>
  </si>
  <si>
    <t>N08P suivi opé</t>
  </si>
  <si>
    <t>N09Pi suivi opé</t>
  </si>
  <si>
    <t>N09R suivi opé</t>
  </si>
  <si>
    <t>N10R suivi opé</t>
  </si>
  <si>
    <t>N11Pi suivi opé</t>
  </si>
  <si>
    <t>N11R suivi opé</t>
  </si>
  <si>
    <t>N12Pi et Ri suivi opé</t>
  </si>
  <si>
    <t>N13Pi suivi opé</t>
  </si>
  <si>
    <t>N14P suivi opé</t>
  </si>
  <si>
    <t>N14R suivi opé</t>
  </si>
  <si>
    <t>N15Pi suivi opé</t>
  </si>
  <si>
    <t>N16Pi suivi opé</t>
  </si>
  <si>
    <t>N17Pi suivi opé</t>
  </si>
  <si>
    <t>N18Pi suivi opé</t>
  </si>
  <si>
    <t>N19Pi suivi opé</t>
  </si>
  <si>
    <t>N20P et R suivi opé</t>
  </si>
  <si>
    <t>N23Pi suivi opé</t>
  </si>
  <si>
    <t>N24Pi suivi opé</t>
  </si>
  <si>
    <t>N25Pi suivi opé</t>
  </si>
  <si>
    <t>N26Pi suivi opé</t>
  </si>
  <si>
    <t>N27Pi suivi opé</t>
  </si>
  <si>
    <t>N29i suivi opé</t>
  </si>
  <si>
    <t>N30 Pi et Ri suivi opé</t>
  </si>
  <si>
    <t>N31i suivi opé</t>
  </si>
  <si>
    <t>N32 suivi opé</t>
  </si>
  <si>
    <t>Total</t>
  </si>
  <si>
    <t>FR5400424</t>
  </si>
  <si>
    <t>Ile de Ré : Fier d'Ars</t>
  </si>
  <si>
    <t>FR5400429</t>
  </si>
  <si>
    <t>Marais de Rochefort</t>
  </si>
  <si>
    <t>FR5400430</t>
  </si>
  <si>
    <t>Vallée de la Charente (basse vallée)</t>
  </si>
  <si>
    <t>FR5400431</t>
  </si>
  <si>
    <t>Marais de Brouage (et marais nord d'Oléron)</t>
  </si>
  <si>
    <t>FR5400432</t>
  </si>
  <si>
    <t>Marais de la Seudre</t>
  </si>
  <si>
    <t>FR5400434</t>
  </si>
  <si>
    <t>Presqu'ile d'Arvert</t>
  </si>
  <si>
    <t>FR5400446</t>
  </si>
  <si>
    <t>Marais Poitevin</t>
  </si>
  <si>
    <t>FR5400469</t>
  </si>
  <si>
    <t>Pertuis Charentais</t>
  </si>
  <si>
    <t>FR5410012</t>
  </si>
  <si>
    <t>Anse du Fier d'Ars en Ré</t>
  </si>
  <si>
    <t>FR5410013</t>
  </si>
  <si>
    <t>Anse de Fouras, baie d'Yves, marais de Rochefort</t>
  </si>
  <si>
    <t>FR5410028</t>
  </si>
  <si>
    <t>Marais de Brouage, Ile d'Oléron</t>
  </si>
  <si>
    <t>FR5410100</t>
  </si>
  <si>
    <t>Marais poitevin</t>
  </si>
  <si>
    <t>FR5412012</t>
  </si>
  <si>
    <t>Bonne Anse, marais de Bréjat et de Saint Augustin</t>
  </si>
  <si>
    <t>FR5412020</t>
  </si>
  <si>
    <t>Marais et estuaire de la Seudre, île d'Oléron</t>
  </si>
  <si>
    <t>FR5412025</t>
  </si>
  <si>
    <t>Estuaire et basse vallée de la Charente</t>
  </si>
  <si>
    <t>FR5412026</t>
  </si>
  <si>
    <t>Pertuis charentais - Rochebonne</t>
  </si>
  <si>
    <t>FR7200677</t>
  </si>
  <si>
    <t>Estuaire de la Gironde</t>
  </si>
  <si>
    <t>FR7200678</t>
  </si>
  <si>
    <t>Dunes du littoral girondin de la Pointe de Grave au Cap Ferret</t>
  </si>
  <si>
    <t>FR7200679</t>
  </si>
  <si>
    <t>Bassin d'Arcachon et Cap Ferret</t>
  </si>
  <si>
    <t>FR7200774</t>
  </si>
  <si>
    <t>Baie de Chingoudy</t>
  </si>
  <si>
    <t>FR7200775</t>
  </si>
  <si>
    <t>Domaine d'Abbadia et corniche basque</t>
  </si>
  <si>
    <t>FR7200776</t>
  </si>
  <si>
    <t>Falaises de Saint-Jean-de-Luz à Biarritz</t>
  </si>
  <si>
    <t>FR7200785</t>
  </si>
  <si>
    <t>La Nivelle (estuaire, barthes et cours d'eau)</t>
  </si>
  <si>
    <t>FR7212002</t>
  </si>
  <si>
    <t>Rochers de Biarritz : le Bouccalot et la Roche ronde</t>
  </si>
  <si>
    <t>FR7212013</t>
  </si>
  <si>
    <t>Estuaire de la Bidassoa et baie de Fontarabie</t>
  </si>
  <si>
    <t>FR7212018</t>
  </si>
  <si>
    <t>Bassin d'Arcachon et banc d'Arguin</t>
  </si>
  <si>
    <t>Dépenses sur barème (Travaux)</t>
  </si>
  <si>
    <t>Dépenses de déplacement et de mission</t>
  </si>
  <si>
    <t>F12i</t>
  </si>
  <si>
    <t>Actions et sous-actions : pour utillisation dans l'onglet "dépenses_sur_barème"</t>
  </si>
  <si>
    <t>Numéro MDNA :</t>
  </si>
  <si>
    <t>Directeur/directrice</t>
  </si>
  <si>
    <t>Technicien/technicienne</t>
  </si>
  <si>
    <t>Postes AnimN2000</t>
  </si>
  <si>
    <t>Animateur/ animatrice</t>
  </si>
  <si>
    <t>Prestation services_Sous traitance</t>
  </si>
  <si>
    <t>Secrétaire</t>
  </si>
  <si>
    <t>Frais de personnel</t>
  </si>
  <si>
    <t>Chargé-e de mission</t>
  </si>
  <si>
    <t>Frais de déplacement</t>
  </si>
  <si>
    <t>SiGiste</t>
  </si>
  <si>
    <t>Coût indirect</t>
  </si>
  <si>
    <t>Formation</t>
  </si>
  <si>
    <t>Dépenses de déplacements/frais de mission</t>
  </si>
  <si>
    <t>Autres</t>
  </si>
  <si>
    <t>Menu déroulant Instruction</t>
  </si>
  <si>
    <t>OUI</t>
  </si>
  <si>
    <t>NON</t>
  </si>
  <si>
    <t>Montants retenus</t>
  </si>
  <si>
    <t>A-Cadres et professions intellectuelles supérieures</t>
  </si>
  <si>
    <t>B-Non cadres (prof intermédiaires, employés, ouvriers)</t>
  </si>
  <si>
    <t>Barèmes</t>
  </si>
  <si>
    <t>Nombre d'interventions</t>
  </si>
  <si>
    <t>N30Pi et Ri suivi opé</t>
  </si>
  <si>
    <t>Ajout de postes :</t>
  </si>
  <si>
    <t>F01i</t>
  </si>
  <si>
    <t>F02i</t>
  </si>
  <si>
    <t>F03i</t>
  </si>
  <si>
    <t>F05</t>
  </si>
  <si>
    <t>F06i</t>
  </si>
  <si>
    <t>F08</t>
  </si>
  <si>
    <t>F09i</t>
  </si>
  <si>
    <t>F10i</t>
  </si>
  <si>
    <t>F11</t>
  </si>
  <si>
    <t>F13i</t>
  </si>
  <si>
    <t>F14i</t>
  </si>
  <si>
    <t>F15i</t>
  </si>
  <si>
    <t xml:space="preserve">F16 </t>
  </si>
  <si>
    <t xml:space="preserve">F17i </t>
  </si>
  <si>
    <t>F01i - Suivi opé</t>
  </si>
  <si>
    <t>F02i - Suivi opé</t>
  </si>
  <si>
    <t>F03i - Suivi opé</t>
  </si>
  <si>
    <t>F05 - Suivi opé</t>
  </si>
  <si>
    <t>F06i - Suivi opé</t>
  </si>
  <si>
    <t>F08 - Suivi opé</t>
  </si>
  <si>
    <t>F09i -Suivi opé</t>
  </si>
  <si>
    <t>F10i - Suivi opé</t>
  </si>
  <si>
    <t>F11 - Suivi opé</t>
  </si>
  <si>
    <t>F12i - Suivi opé</t>
  </si>
  <si>
    <t>F13i - Suivi opé</t>
  </si>
  <si>
    <t>F14i - Suivi opé</t>
  </si>
  <si>
    <t>F15i - Suivi opé</t>
  </si>
  <si>
    <t>F16 – Suivi opé</t>
  </si>
  <si>
    <t>F17i – Suivi opé</t>
  </si>
  <si>
    <t>Création ou rétablissement de clairières ou de landes</t>
  </si>
  <si>
    <t>Création ou rétablissement de mares ou d’étangs forestiers</t>
  </si>
  <si>
    <t>Mise en oeuvre de régénérations dirigées</t>
  </si>
  <si>
    <t>Travaux de marquage, d’abattage ou de taille sans enjeu de production</t>
  </si>
  <si>
    <t>Chantier d’entretien et de restauration des ripisylves, de la végétation des berges et enlèvement raisonné des embâcles – contexte productif ou non</t>
  </si>
  <si>
    <t>Réalisation de dégagements ou débroussaillements manuels à la place de dégagements ou débroussaillements chimiques ou mécaniques</t>
  </si>
  <si>
    <t>Prise en charge de certains surcoûts d’investissement visant à réduire l’impact des dessertes en forêt</t>
  </si>
  <si>
    <t>Mise en défens de types d'habitat d'intérêt communautaire</t>
  </si>
  <si>
    <t>Chantiers d'élimination ou de limitation d'une espèce indésirable</t>
  </si>
  <si>
    <t>Dispositif favorisant le développement de bois sénescents</t>
  </si>
  <si>
    <t>Opérations innovantes au profit d’espèces ou d’habitats</t>
  </si>
  <si>
    <t>Investissements visant à informer les usagers de la forêt</t>
  </si>
  <si>
    <t>Travaux d’irrégularisation de peuplements forestiers selon une logique non productive</t>
  </si>
  <si>
    <t>Prise en charge du surcoût lié à la mise en oeuvre d’un débardage alternatif</t>
  </si>
  <si>
    <t>Travaux d’aménagement de lisière étagée</t>
  </si>
  <si>
    <t>F16</t>
  </si>
  <si>
    <t>F17i</t>
  </si>
  <si>
    <t>Mise en œuvre de régénérations dirigées</t>
  </si>
  <si>
    <t>Prise en charge du surcoût lié à la mise en œuvre d’un débardage alternatif</t>
  </si>
  <si>
    <t>Ilot Natura 2000</t>
  </si>
  <si>
    <t>€ / ha</t>
  </si>
  <si>
    <t>Chêne (Diamètre Minimum d'éligibilité 40 cm)</t>
  </si>
  <si>
    <t>Erable (Diamètre Minimum d'éligibilité 40 cm)</t>
  </si>
  <si>
    <t>Frêne (Diamètre Minimum d'éligibilité 40 cm)</t>
  </si>
  <si>
    <t>Autres feuillus (Diamètre Minimum d'éligibilité 40 cm)</t>
  </si>
  <si>
    <t>Pin maritime (Diamètre Minimum d'éligibilité 40 cm)</t>
  </si>
  <si>
    <t>Autres résineux (Diamètre Minimum d'éligibilité 40 cm)</t>
  </si>
  <si>
    <t>Hêtre (Diamètre Minimum d'éligibilité 45 cm)</t>
  </si>
  <si>
    <t>Sapin pectiné (Diamètre Minimum d'éligibilité 50 cm)</t>
  </si>
  <si>
    <t>Surface de l'îlot (Surface Minimum 0,5 ha)</t>
  </si>
  <si>
    <t>F12i suivi opé</t>
  </si>
  <si>
    <t>F01i suivi opé</t>
  </si>
  <si>
    <t>F02i suivi opé</t>
  </si>
  <si>
    <t>F03i suivi opé</t>
  </si>
  <si>
    <t>F05 suivi opé</t>
  </si>
  <si>
    <t>F06i suivi opé</t>
  </si>
  <si>
    <t>F08 suivi opé</t>
  </si>
  <si>
    <t>F09i suivi opé</t>
  </si>
  <si>
    <t>F10i suivi opé</t>
  </si>
  <si>
    <t>F11 suivi opé</t>
  </si>
  <si>
    <t>F13i suivi opé</t>
  </si>
  <si>
    <t>F14i suivi opé</t>
  </si>
  <si>
    <t>F15i suivi opé</t>
  </si>
  <si>
    <t>F16 suivi opé</t>
  </si>
  <si>
    <t>F17i suivi opé</t>
  </si>
  <si>
    <t>Nom de l'intervenant</t>
  </si>
  <si>
    <t>Frais de déplacement et de mission</t>
  </si>
  <si>
    <t>gestion résidus N05R</t>
  </si>
  <si>
    <t>Gestion résidus N01Pi</t>
  </si>
  <si>
    <t>Total Coûts indirect et frais de mission SO</t>
  </si>
  <si>
    <t>Barème de travaux (à reporter sur la ligne TRAVAUX sur MDNA)</t>
  </si>
  <si>
    <t>Commentaire "nb d'interventions"</t>
  </si>
  <si>
    <t>Curage N09Pi</t>
  </si>
  <si>
    <t>Curage N12Pi et Ri</t>
  </si>
  <si>
    <t>Entretien N12Pi et Ri</t>
  </si>
  <si>
    <t>Entretien N11R</t>
  </si>
  <si>
    <t>Bénéficiaire</t>
  </si>
  <si>
    <t xml:space="preserve">Agent de la fonction publique de catégorie A </t>
  </si>
  <si>
    <t>Agent de la fonction publique de catégorie B ou C</t>
  </si>
  <si>
    <t>Chargé de mission</t>
  </si>
  <si>
    <t>Ingénieur</t>
  </si>
  <si>
    <t>Animateur N2000</t>
  </si>
  <si>
    <t>Chef d'équipe</t>
  </si>
  <si>
    <t>Responsable de service</t>
  </si>
  <si>
    <t>Responsable SIG</t>
  </si>
  <si>
    <t>Rédacteur</t>
  </si>
  <si>
    <t>Directeur</t>
  </si>
  <si>
    <t>Cartographe</t>
  </si>
  <si>
    <t>Employé</t>
  </si>
  <si>
    <t>Géomaticien</t>
  </si>
  <si>
    <t>Agent technique</t>
  </si>
  <si>
    <t>Chargé de communication</t>
  </si>
  <si>
    <t>Assistant</t>
  </si>
  <si>
    <t>Infographe</t>
  </si>
  <si>
    <t>Public (établissements publics et collectivités)</t>
  </si>
  <si>
    <t>Privé (Associations, entreprises)</t>
  </si>
  <si>
    <t>Statut de la structure</t>
  </si>
  <si>
    <t>Responsable équipe technique</t>
  </si>
  <si>
    <t>Responsable pôle</t>
  </si>
  <si>
    <t>Adjoint administratif</t>
  </si>
  <si>
    <t>Agent d’entretien</t>
  </si>
  <si>
    <t>Conducteur travaux</t>
  </si>
  <si>
    <t>Technicien</t>
  </si>
  <si>
    <t>Gestionnaire</t>
  </si>
  <si>
    <t>Intitulés des postes</t>
  </si>
  <si>
    <t>Autres catégorie A : ajouter l'intitulé du poste en commentaire</t>
  </si>
  <si>
    <t>Autres catégorie B : ajouter l'intitulé du poste en commentaire</t>
  </si>
  <si>
    <t>B/C-Non cadres (prof intermédiaires, employés, ouvriers)</t>
  </si>
  <si>
    <t>Postes de dépenses</t>
  </si>
  <si>
    <t>Qualification de l'agent</t>
  </si>
  <si>
    <t>public</t>
  </si>
  <si>
    <t>Votre dossier</t>
  </si>
  <si>
    <t>Données générales sur votre dossier</t>
  </si>
  <si>
    <t>Dépenses de prestations de services réalisées</t>
  </si>
  <si>
    <t>Toutes modifications de projet doit être signalée au service instructeur le plus tôt possible et au plus tard au dépôt de la première demande de paiement.</t>
  </si>
  <si>
    <t>Version :</t>
  </si>
  <si>
    <t>du</t>
  </si>
  <si>
    <t>Applicable aux DP déposées à partir du :</t>
  </si>
  <si>
    <t>Contrats NATURA 2000 - 73.04.03</t>
  </si>
  <si>
    <t xml:space="preserve">Porteur de projet : </t>
  </si>
  <si>
    <t>N° MDNA</t>
  </si>
  <si>
    <t>Date de dépôt de la demande de subvention initiale</t>
  </si>
  <si>
    <r>
      <t xml:space="preserve">Date de début d’éligibilité des dépenses (cf </t>
    </r>
    <r>
      <rPr>
        <b/>
        <u/>
        <sz val="14"/>
        <color theme="0"/>
        <rFont val="Arial"/>
        <family val="2"/>
      </rPr>
      <t>votre convention)</t>
    </r>
  </si>
  <si>
    <t>Type de demande de paiement :
(Se référer à votre convention)</t>
  </si>
  <si>
    <t>N° MDNA:</t>
  </si>
  <si>
    <t>COLONNE MASQUEE</t>
  </si>
  <si>
    <t>Dépenses réalisées (une dépense par ligne)</t>
  </si>
  <si>
    <r>
      <t xml:space="preserve">Code du site Natura 2000
</t>
    </r>
    <r>
      <rPr>
        <b/>
        <sz val="10"/>
        <color rgb="FFFFFFFF"/>
        <rFont val="Arial"/>
        <family val="2"/>
      </rPr>
      <t>(choisir dans la liste)</t>
    </r>
  </si>
  <si>
    <r>
      <t xml:space="preserve">Description de la dépense 
</t>
    </r>
    <r>
      <rPr>
        <b/>
        <sz val="10"/>
        <color rgb="FFFFFFFF"/>
        <rFont val="Arial"/>
        <family val="2"/>
      </rPr>
      <t>(objet de la prestation ou de la sous-traitance)</t>
    </r>
  </si>
  <si>
    <t>Identification du justificatif (facture N°…)</t>
  </si>
  <si>
    <t>Date de signature du devis ou notification du marché…</t>
  </si>
  <si>
    <t>Date émission facture ou document payeur</t>
  </si>
  <si>
    <t>Date de débit depuis le compte bancaire de votre structure</t>
  </si>
  <si>
    <t>Alerte début opération</t>
  </si>
  <si>
    <t>Alerte fin opération  date de dépôt</t>
  </si>
  <si>
    <t>ALERTE LIMITE ACQUITEMENT</t>
  </si>
  <si>
    <t xml:space="preserve">Alerte destinée au bénéficiaire
</t>
  </si>
  <si>
    <r>
      <t xml:space="preserve">Montant TVA présenté en €, à remplir </t>
    </r>
    <r>
      <rPr>
        <b/>
        <u/>
        <sz val="11"/>
        <color rgb="FFFFFFFF"/>
        <rFont val="Arial"/>
        <family val="2"/>
      </rPr>
      <t>en cohérence avec votre convention</t>
    </r>
    <r>
      <rPr>
        <b/>
        <sz val="11"/>
        <color indexed="9"/>
        <rFont val="Arial"/>
        <family val="2"/>
      </rPr>
      <t xml:space="preserve"> (Les cellules doivent être à 0,00 € si votre structure et la dépense sont assujetties à la TVA (HT))
</t>
    </r>
  </si>
  <si>
    <t>oui</t>
  </si>
  <si>
    <t>non</t>
  </si>
  <si>
    <t>Liste OUI/NON</t>
  </si>
  <si>
    <t>Oui</t>
  </si>
  <si>
    <t>Non</t>
  </si>
  <si>
    <t>Dépense liée au frais de suivi de l'opération</t>
  </si>
  <si>
    <t>Appel à projet</t>
  </si>
  <si>
    <t>Appel à projets</t>
  </si>
  <si>
    <t>COLONNE MASQUE</t>
  </si>
  <si>
    <t>CODE ACTION POUR POSTE</t>
  </si>
  <si>
    <t>colonne masquée</t>
  </si>
  <si>
    <t>Année de l'AAP , report automatique</t>
  </si>
  <si>
    <t>N° MDNA :</t>
  </si>
  <si>
    <t>Montant TOTAL:</t>
  </si>
  <si>
    <r>
      <t>Personnel à taux fixe</t>
    </r>
    <r>
      <rPr>
        <b/>
        <u/>
        <sz val="11"/>
        <color theme="0"/>
        <rFont val="Calibri"/>
        <family val="2"/>
        <scheme val="minor"/>
      </rPr>
      <t xml:space="preserve"> sur l'opération</t>
    </r>
  </si>
  <si>
    <r>
      <t xml:space="preserve">Personnel à taux variable </t>
    </r>
    <r>
      <rPr>
        <b/>
        <u/>
        <sz val="11"/>
        <color theme="0"/>
        <rFont val="Calibri"/>
        <family val="2"/>
        <scheme val="minor"/>
      </rPr>
      <t>sur l'opération</t>
    </r>
    <r>
      <rPr>
        <b/>
        <sz val="11"/>
        <color theme="0"/>
        <rFont val="Calibri"/>
        <family val="2"/>
        <scheme val="minor"/>
      </rPr>
      <t>: se référer si besoin à l'onglet: "</t>
    </r>
    <r>
      <rPr>
        <b/>
        <sz val="11"/>
        <color rgb="FF92D050"/>
        <rFont val="Calibri"/>
        <family val="2"/>
        <scheme val="minor"/>
      </rPr>
      <t>Aide calculette temps de travail</t>
    </r>
    <r>
      <rPr>
        <b/>
        <sz val="11"/>
        <color theme="0"/>
        <rFont val="Calibri"/>
        <family val="2"/>
        <scheme val="minor"/>
      </rPr>
      <t>"</t>
    </r>
  </si>
  <si>
    <t>Code du site Natura 2000
(choisir dans la liste)</t>
  </si>
  <si>
    <t>Intitulé du poste de l'intervenant</t>
  </si>
  <si>
    <r>
      <t xml:space="preserve">Barème Horaire
</t>
    </r>
    <r>
      <rPr>
        <sz val="11"/>
        <color theme="0"/>
        <rFont val="Calibri"/>
        <family val="2"/>
        <scheme val="minor"/>
      </rPr>
      <t>(</t>
    </r>
    <r>
      <rPr>
        <sz val="11"/>
        <color rgb="FF92D050"/>
        <rFont val="Calibri"/>
        <family val="2"/>
        <scheme val="minor"/>
      </rPr>
      <t>1</t>
    </r>
    <r>
      <rPr>
        <sz val="11"/>
        <color theme="0"/>
        <rFont val="Calibri"/>
        <family val="2"/>
        <scheme val="minor"/>
      </rPr>
      <t>)</t>
    </r>
  </si>
  <si>
    <t>Personnel à temps partiel sur son poste (Quotité du temps de travail)</t>
  </si>
  <si>
    <r>
      <t>Temps de travail annuel de l'agent: Application d'un éventuel temps partiel en hh:mm
(</t>
    </r>
    <r>
      <rPr>
        <b/>
        <sz val="11"/>
        <color rgb="FF92D050"/>
        <rFont val="Calibri"/>
        <family val="2"/>
        <scheme val="minor"/>
      </rPr>
      <t>2</t>
    </r>
    <r>
      <rPr>
        <b/>
        <sz val="11"/>
        <color theme="0"/>
        <rFont val="Calibri"/>
        <family val="2"/>
        <scheme val="minor"/>
      </rPr>
      <t>)</t>
    </r>
  </si>
  <si>
    <t>Personnel à taux fixe sur l'opération</t>
  </si>
  <si>
    <t>%  de temps de travail sur l'opération (100% ou moins)</t>
  </si>
  <si>
    <t>Nombre d'heures d'absences annuelles (congés spéciaux et arrêts maladies) (cf justificatif du temps travaillé sur l'opération)</t>
  </si>
  <si>
    <r>
      <t xml:space="preserve">Pour le personnel à taux variable, à remplir manuellement au format </t>
    </r>
    <r>
      <rPr>
        <b/>
        <u/>
        <sz val="11"/>
        <color theme="9"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</si>
  <si>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r>
      <t xml:space="preserve">Montant présenté
</t>
    </r>
    <r>
      <rPr>
        <sz val="11"/>
        <color theme="0"/>
        <rFont val="Calibri"/>
        <family val="2"/>
        <scheme val="minor"/>
      </rPr>
      <t xml:space="preserve">
(</t>
    </r>
    <r>
      <rPr>
        <b/>
        <sz val="11"/>
        <color rgb="FF92D050"/>
        <rFont val="Calibri"/>
        <family val="2"/>
        <scheme val="minor"/>
      </rPr>
      <t>8</t>
    </r>
    <r>
      <rPr>
        <sz val="11"/>
        <color theme="0"/>
        <rFont val="Calibri"/>
        <family val="2"/>
        <scheme val="minor"/>
      </rPr>
      <t>=1*6)</t>
    </r>
  </si>
  <si>
    <t>AAP 2023</t>
  </si>
  <si>
    <t>A – Cadres et prof Sup</t>
  </si>
  <si>
    <t>AAP 2025-26</t>
  </si>
  <si>
    <t xml:space="preserve">Catégorie
</t>
  </si>
  <si>
    <t>Temps de travail annuel sans les jours d'absences sur le temps de l'opération (colonne T)</t>
  </si>
  <si>
    <r>
      <rPr>
        <b/>
        <u/>
        <sz val="11"/>
        <color theme="0"/>
        <rFont val="Calibri"/>
        <family val="2"/>
        <scheme val="minor"/>
      </rPr>
      <t>Pour le personnel à taux fixe</t>
    </r>
    <r>
      <rPr>
        <b/>
        <sz val="11"/>
        <color theme="0"/>
        <rFont val="Calibri"/>
        <family val="2"/>
        <scheme val="minor"/>
      </rPr>
      <t>: Temps de travail calculé selon les données renseignées des colonnes N à S</t>
    </r>
  </si>
  <si>
    <t>Aap à projet</t>
  </si>
  <si>
    <t>Colonne masquée</t>
  </si>
  <si>
    <t>Action F12i, identification des ilots</t>
  </si>
  <si>
    <t xml:space="preserve">Le tableau ci-dessous doit être rempli autant de fois que d'îlots. </t>
  </si>
  <si>
    <t>N°dossier MDNA</t>
  </si>
  <si>
    <t>Identification ilot</t>
  </si>
  <si>
    <r>
      <t>Montant unitaire</t>
    </r>
    <r>
      <rPr>
        <sz val="16"/>
        <rFont val="Calibri"/>
        <family val="2"/>
        <scheme val="minor"/>
      </rPr>
      <t xml:space="preserve"> </t>
    </r>
    <r>
      <rPr>
        <b/>
        <sz val="16"/>
        <color theme="0"/>
        <rFont val="Calibri"/>
        <family val="2"/>
        <scheme val="minor"/>
      </rPr>
      <t>(€)</t>
    </r>
  </si>
  <si>
    <t xml:space="preserve">Unité </t>
  </si>
  <si>
    <t>Nombre d'arbres par hectare (pour info)</t>
  </si>
  <si>
    <t>Vérification Sous-action 1, Nombre d'arbre pour l'ilôt</t>
  </si>
  <si>
    <r>
      <t>Commentaire "nb d'intervention et autre"</t>
    </r>
    <r>
      <rPr>
        <sz val="18"/>
        <color rgb="FFFF0000"/>
        <rFont val="Calibri"/>
        <family val="2"/>
        <scheme val="minor"/>
      </rPr>
      <t xml:space="preserve">  </t>
    </r>
  </si>
  <si>
    <t>Surface minimale de 0,5 ha atteinte pour cet ïlot</t>
  </si>
  <si>
    <t>Coût à l'hectare présenté</t>
  </si>
  <si>
    <t xml:space="preserve">Le plafond de 2500 € par hectare est il atteint? </t>
  </si>
  <si>
    <t>Commentaire</t>
  </si>
  <si>
    <t>Sous-action 2</t>
  </si>
  <si>
    <t>Cette sous-action doit obligatoirement être accompagnée d'au moins une des sous-action arbres sénescents (sous-action 1)</t>
  </si>
  <si>
    <t>Sous-action 1</t>
  </si>
  <si>
    <t>Cette sous-action doit obligatoirement être accompagnée de la sous-actions Ilot Natura 2000 (sous action 2)</t>
  </si>
  <si>
    <t>Arbres sénescents disséminés CHÊNE</t>
  </si>
  <si>
    <t>Chêne 
(Diamètre Minimum d'éligibilité 40 cm)</t>
  </si>
  <si>
    <t>arbres</t>
  </si>
  <si>
    <t>Hêtre 
(Diamètre Minimum d'éligibilité 45 cm)</t>
  </si>
  <si>
    <t>Erable 
(Diamètre Minimum d'éligibilité 40 cm)</t>
  </si>
  <si>
    <t>Frêne 
(Diamètre Minimum d'éligibilité 40 cm)</t>
  </si>
  <si>
    <t>Autres feuillus 
(Diamètre Minimum d'éligibilité 40 cm)</t>
  </si>
  <si>
    <t>Pin maritime 
(Diamètre Minimum d'éligibilité 40 cm)</t>
  </si>
  <si>
    <t>Sapin pectiné 
(Diamètre Minimum d'éligibilité 50 cm)</t>
  </si>
  <si>
    <t>Autres résineux 
(Diamètre Minimum d'éligibilité 40 cm)</t>
  </si>
  <si>
    <t>A REMPLIR obligatoirement</t>
  </si>
  <si>
    <r>
      <rPr>
        <b/>
        <sz val="18"/>
        <color theme="5" tint="-0.249977111117893"/>
        <rFont val="Calibri"/>
        <family val="2"/>
        <scheme val="minor"/>
      </rPr>
      <t>Etape 1:</t>
    </r>
    <r>
      <rPr>
        <b/>
        <sz val="18"/>
        <color theme="1"/>
        <rFont val="Calibri"/>
        <family val="2"/>
        <scheme val="minor"/>
      </rPr>
      <t xml:space="preserve"> Identifier chacun des îlots concernés par l'action F12i (ilot 1, ou Nom du lieu dit, …) 
Chaque îlot doit avoir un nom différent.</t>
    </r>
  </si>
  <si>
    <t>Montant réellement supporté
Application Seuil de 0,5 ha pour la sous-action "Ilot Natura 2000" 
et 
du plafond de 2500 €/ha pour les sous-action "arbres senescents"</t>
  </si>
  <si>
    <t>REMARQUE</t>
  </si>
  <si>
    <t>Total F12i présenté :</t>
  </si>
  <si>
    <t>Montants présentés</t>
  </si>
  <si>
    <t>Sous-action</t>
  </si>
  <si>
    <t>A remplir obligatoirement</t>
  </si>
  <si>
    <t>Attention: Les deux types de dépenses suivantes sont éligibles seulement si vous en avez fait la demande dans votre demande de subvention.</t>
  </si>
  <si>
    <r>
      <t xml:space="preserve">Je demande le paiement de l'aide sur les </t>
    </r>
    <r>
      <rPr>
        <b/>
        <u/>
        <sz val="12"/>
        <rFont val="Roboto"/>
      </rPr>
      <t>coûts indirects</t>
    </r>
    <r>
      <rPr>
        <b/>
        <sz val="12"/>
        <rFont val="Roboto"/>
      </rPr>
      <t xml:space="preserve"> liés à l'opération d'un taux forfaitaire de 15% des frais de personnels directs éligibles.</t>
    </r>
  </si>
  <si>
    <r>
      <t xml:space="preserve">Je demande le paiement de l'aide sur les </t>
    </r>
    <r>
      <rPr>
        <b/>
        <u/>
        <sz val="12"/>
        <color rgb="FF333333"/>
        <rFont val="Roboto"/>
      </rPr>
      <t>frais de déplacements/frais de mission</t>
    </r>
    <r>
      <rPr>
        <b/>
        <sz val="12"/>
        <color rgb="FF333333"/>
        <rFont val="Roboto"/>
      </rPr>
      <t xml:space="preserve"> à 5.5% des frais de personnels directs éligibles.</t>
    </r>
  </si>
  <si>
    <t>Montant présenté</t>
  </si>
  <si>
    <t>Montant de la dépense  présenté
en € HT</t>
  </si>
  <si>
    <t>ANNEXE DEPENSES REALISEES - PAIEMENT CONTRATS N2000</t>
  </si>
  <si>
    <t>Type de demande de paiement</t>
  </si>
  <si>
    <t>DP2</t>
  </si>
  <si>
    <t>Demande de solde</t>
  </si>
  <si>
    <t>DP1</t>
  </si>
  <si>
    <t>ANNEXE DEPENSES REALISEES - DEMANDE DE PAIEMENT</t>
  </si>
  <si>
    <t>Nom ILOT 1</t>
  </si>
  <si>
    <t>Nom ILOT 2</t>
  </si>
  <si>
    <t>Nom ILOT 3</t>
  </si>
  <si>
    <t>Nom ILOT 4</t>
  </si>
  <si>
    <t>Nom ILOT 5</t>
  </si>
  <si>
    <t>Intitulé Sous-action</t>
  </si>
  <si>
    <t>Rappel: les données de l'action F12i doivent être renseignées sur l'onglet 5-BAREME de travaux F12i</t>
  </si>
  <si>
    <t>3 - Dépenses de personnel - DEPENSES REALISEES</t>
  </si>
  <si>
    <t>5 - SYNTHESE par type de dépenses- A titre informatif</t>
  </si>
  <si>
    <t xml:space="preserve">Remarques : </t>
  </si>
  <si>
    <t>NE PAS REPORTER CE TABLEAU DANS MDNA.</t>
  </si>
  <si>
    <t>TOTAL Dépenses réalisées</t>
  </si>
  <si>
    <t xml:space="preserve">Total des dépenses présentées </t>
  </si>
  <si>
    <t>Coûts éligibles retenu du projet (cf votre convention)</t>
  </si>
  <si>
    <t>% des dépenses réalisées</t>
  </si>
  <si>
    <t>Notice Dépenses de personnel</t>
  </si>
  <si>
    <t>Temps de travail annuel sur le poste</t>
  </si>
  <si>
    <t>Quotité de temps de travail</t>
  </si>
  <si>
    <r>
      <t xml:space="preserve">Temps de travail </t>
    </r>
    <r>
      <rPr>
        <b/>
        <sz val="11"/>
        <color theme="0"/>
        <rFont val="Calibri"/>
        <family val="2"/>
        <scheme val="minor"/>
      </rPr>
      <t>sur l'opération</t>
    </r>
  </si>
  <si>
    <t xml:space="preserve">Deux cas de figure existent </t>
  </si>
  <si>
    <r>
      <t xml:space="preserve">Un justificatif du temps travaillé sur l'opération FEADER vous est fourni et demandé. Vous pouvez vous aider du remplissage de l'onglet Dépenses de personnel pour remplir le justificatif. Les données renseignées dans ce justificatif et des colonnes G </t>
    </r>
    <r>
      <rPr>
        <b/>
        <sz val="11"/>
        <color theme="1"/>
        <rFont val="Calibri"/>
        <family val="2"/>
        <scheme val="minor"/>
      </rPr>
      <t>à</t>
    </r>
    <r>
      <rPr>
        <sz val="11"/>
        <color theme="1"/>
        <rFont val="Calibri"/>
        <family val="2"/>
        <scheme val="minor"/>
      </rPr>
      <t xml:space="preserve"> O de ce document excel doivent être cohérents.</t>
    </r>
  </si>
  <si>
    <r>
      <t xml:space="preserve">Un justificatif différent vous est demandé dans ce cas là (FicheTemps_personneltauxvariable, un modèle excel existe), les colonnes G </t>
    </r>
    <r>
      <rPr>
        <b/>
        <sz val="11"/>
        <color theme="1"/>
        <rFont val="Calibri"/>
        <family val="2"/>
        <scheme val="minor"/>
      </rPr>
      <t>et</t>
    </r>
    <r>
      <rPr>
        <sz val="11"/>
        <color theme="1"/>
        <rFont val="Calibri"/>
        <family val="2"/>
        <scheme val="minor"/>
      </rPr>
      <t xml:space="preserve"> P du présent document doivent être cohérentes avec le justificatif fourni.</t>
    </r>
  </si>
  <si>
    <r>
      <t xml:space="preserve">Remplissage des colonnes </t>
    </r>
    <r>
      <rPr>
        <b/>
        <sz val="11"/>
        <color theme="9" tint="-0.249977111117893"/>
        <rFont val="Calibri"/>
        <family val="2"/>
        <scheme val="minor"/>
      </rPr>
      <t>au format hh:mm</t>
    </r>
  </si>
  <si>
    <r>
      <t>Taper les deux points"</t>
    </r>
    <r>
      <rPr>
        <b/>
        <sz val="11"/>
        <color theme="1"/>
        <rFont val="Calibri"/>
        <family val="2"/>
        <scheme val="minor"/>
      </rPr>
      <t xml:space="preserve"> : </t>
    </r>
    <r>
      <rPr>
        <sz val="11"/>
        <color theme="1"/>
        <rFont val="Calibri"/>
        <family val="2"/>
        <scheme val="minor"/>
      </rPr>
      <t>" pour que votre remplissage soit pris en compte</t>
    </r>
  </si>
  <si>
    <t>BOIS Antoine</t>
  </si>
  <si>
    <t>Catégorie B ou C ou assimilé</t>
  </si>
  <si>
    <t>Dans l'onglet suivant plusieurs informations vous sont demandées pour chaque agent ou salarié. Il s'agit d'éléments qui seront vérifiés à l'instruction.
En voici des définitions.</t>
  </si>
  <si>
    <t>Sur son poste, le salarié peut être à taux plein ou à temps partiel (80%, 50%,…)</t>
  </si>
  <si>
    <t>L'onglet "Exemple DEP_PERSONNEL" comporte plusieurs exemple de remplissage selon le cas du salarié</t>
  </si>
  <si>
    <t>Base annuelle: le Temps de travail de le salarié sur la période:
- soit annuelle si le salarié travaille du 01/01 au 31/12, la base annuelle sera par exemple de 1607:00 sur son poste à taux plein
- soit adaptée selon le contrat de le salarié: par exemple son contrat couvre 6 mois de la période d'animation, alors la base annuelle sera de 803:30.</t>
  </si>
  <si>
    <t>Le salarié est à taux variable sur l'opération, c’est-à-dire qu'il travaille de manière non prédéfinie contractuellement (contratde travail, lettre de mission) sur l'opération et travaille sur d'autres missions le reste du temps, et que le temps de travail consacré au projet n'est pas fixé.</t>
  </si>
  <si>
    <t>Le salarié est à taux fixe sur l'opération, c’est-à-dire qu'il passe 100%, 50%,80% 10%,… de son temps sur l'opération lié à ce dossier d'animation. Il s'agit du pourcentage d'affectation au projet par rapport au temps de présence.</t>
  </si>
  <si>
    <t xml:space="preserve">La base annuelle est en général de 1607h/an/ salarié. 
La base annuelle est de 1607h par an/salarié. Elle peut être déplafonnée (1720 h par exemple)sur présentation d’un justificatif : convention collective, accord d’entreprise, contrat de travail. 
</t>
  </si>
  <si>
    <t>DUPONT Anne</t>
  </si>
  <si>
    <t>Chargé de mission N2000</t>
  </si>
  <si>
    <t xml:space="preserve">Technicien </t>
  </si>
  <si>
    <t>Pour le Personnel à taux variable, aide à la conversion jour =&gt; heure selon les règles applicables au FEADER
Remplissage non obligatoire</t>
  </si>
  <si>
    <t>Cellule à modifier au besoin</t>
  </si>
  <si>
    <t>Base annuelle</t>
  </si>
  <si>
    <t>Base annuelle de 1607h, un déplafonnement est possible sur présentation d’un justificatif : convention collective, accord d’entreprise, contrat de travail.</t>
  </si>
  <si>
    <t>COMMENTAIRE EXEMPLES
Attention si le salarié a travaillé sur plusieurs actions liées à ce contrat, autant de ligne que d'action doivent être renseignées.</t>
  </si>
  <si>
    <t>Conversion des heures en chiffre décimal et inversement au besoin</t>
  </si>
  <si>
    <t>Heure en décimal</t>
  </si>
  <si>
    <t>Heure au format hh:mm</t>
  </si>
  <si>
    <t>% de dépenses présentées en cas d'acompte</t>
  </si>
  <si>
    <t>pour tous</t>
  </si>
  <si>
    <t>si concerné</t>
  </si>
  <si>
    <t>pour info</t>
  </si>
  <si>
    <t>Descriptif des onglets du fichier :</t>
  </si>
  <si>
    <t>Quelques règles générales et rappels :</t>
  </si>
  <si>
    <t>Ne pas déposer de dépense déjà prévue dans une demande de paiement précédente.</t>
  </si>
  <si>
    <t>Remplir une ligne par dépense.</t>
  </si>
  <si>
    <t>Lorsque l'opération est mise en œuvre par un partenariat, le chef de file synthétise les informations du projet dans les annexes ainsi que sur la demande en ligne</t>
  </si>
  <si>
    <r>
      <t>Dans le cadre de vos demandes de paiement, vous devez justifier les dépenses présentées par des</t>
    </r>
    <r>
      <rPr>
        <b/>
        <sz val="12"/>
        <color theme="4" tint="-0.249977111117893"/>
        <rFont val="Arial"/>
        <family val="2"/>
      </rPr>
      <t xml:space="preserve"> pièces justificatives</t>
    </r>
    <r>
      <rPr>
        <sz val="12"/>
        <color theme="4" tint="-0.249977111117893"/>
        <rFont val="Arial"/>
        <family val="2"/>
      </rPr>
      <t xml:space="preserve"> (Cf convention de votre dossier).</t>
    </r>
  </si>
  <si>
    <r>
      <t xml:space="preserve">Toute dépense rendue inéligible à l'instruction de votre demande d'aide ne pourra être prise en compte. Les </t>
    </r>
    <r>
      <rPr>
        <b/>
        <sz val="12"/>
        <color theme="4" tint="-0.249977111117893"/>
        <rFont val="Arial"/>
        <family val="2"/>
      </rPr>
      <t>dépenses rendues inéligibles</t>
    </r>
    <r>
      <rPr>
        <sz val="12"/>
        <color theme="4" tint="-0.249977111117893"/>
        <rFont val="Arial"/>
        <family val="2"/>
      </rPr>
      <t xml:space="preserve"> sont indiquées dans votre convention.</t>
    </r>
  </si>
  <si>
    <t>Cet onglet concerne uniquement la sous-action F12i. Il n'est à remplir que si votre convention fait état du poste F12i.</t>
  </si>
  <si>
    <r>
      <t xml:space="preserve">L'action F12i peut être contractée sur plusieurs ilôt, </t>
    </r>
    <r>
      <rPr>
        <b/>
        <u/>
        <sz val="18"/>
        <rFont val="Calibri"/>
        <family val="2"/>
        <scheme val="minor"/>
      </rPr>
      <t>pour chacun d'eux des règles sont à respecter</t>
    </r>
    <r>
      <rPr>
        <b/>
        <sz val="18"/>
        <rFont val="Calibri"/>
        <family val="2"/>
        <scheme val="minor"/>
      </rPr>
      <t xml:space="preserve"> (se référer au cahier des charges de l'action F12i, annexée à votre convention) :
- La sous-action arbres sénescents (sous-action 1) doit obligatoirement être accompagnée de la sous-action Ilot Natura 2000,
- La sous-action îlot Natura 2000 (sous action 2) doit obligatoirement être accompagnée de la sous action arbre sénescent.</t>
    </r>
  </si>
  <si>
    <r>
      <rPr>
        <b/>
        <u/>
        <sz val="18"/>
        <rFont val="Calibri"/>
        <family val="2"/>
        <scheme val="minor"/>
      </rPr>
      <t>La sous-action 2:</t>
    </r>
    <r>
      <rPr>
        <b/>
        <sz val="18"/>
        <rFont val="Calibri"/>
        <family val="2"/>
        <scheme val="minor"/>
      </rPr>
      <t xml:space="preserve"> Ilot de sénescence doit concerner une surface d’au moins 0,5 ha, le barème est fixé à 2000€ par hectare.
</t>
    </r>
    <r>
      <rPr>
        <b/>
        <u/>
        <sz val="18"/>
        <rFont val="Calibri"/>
        <family val="2"/>
        <scheme val="minor"/>
      </rPr>
      <t>La sous-action 1</t>
    </r>
    <r>
      <rPr>
        <b/>
        <sz val="18"/>
        <rFont val="Calibri"/>
        <family val="2"/>
        <scheme val="minor"/>
      </rPr>
      <t xml:space="preserve"> : Arbres sénescents doit être souscrite pour 10 arbres minimum par hectare toutes essences confondues.
Le coût de la sous-action arbres sénescents est plafonnée à 2500 €/ha selon la surface de l’îlot de la sous-action 2.</t>
    </r>
  </si>
  <si>
    <t>Rappel des règles essentielles de la sous-actions F12i :</t>
  </si>
  <si>
    <t>Consignes de remplissage :</t>
  </si>
  <si>
    <r>
      <rPr>
        <b/>
        <sz val="18"/>
        <color theme="5" tint="-0.249977111117893"/>
        <rFont val="Arial"/>
        <family val="2"/>
      </rPr>
      <t>Etape 2:</t>
    </r>
    <r>
      <rPr>
        <b/>
        <sz val="18"/>
        <rFont val="Arial"/>
        <family val="2"/>
      </rPr>
      <t xml:space="preserve"> 
- Remplir un tableau ci-dessous pour chaque ilot 
- Pour chacun d'eux, en colonne "Identification Ilot", les informations de l'étape 1 se remplissent automatiquement et déclenchent le remplissage obligatoire du reste du tableau
- Si votre dossier comprends plus d'îlots que de tableaux, recopier le dernier tableau autant de fois que nécessaire et le signaler au service instructeur.</t>
    </r>
  </si>
  <si>
    <t>En cas de changement de surface ou du nombre d'arbres, comme pour toute modification de projet, veuillez contacter le service instructeur et l'expliquer clairement dans vos justificatifs ; l'éligibilité de l'action pourra être remise en cause.</t>
  </si>
  <si>
    <r>
      <t xml:space="preserve">Pour info: Nombre de jours travaillés annuellements </t>
    </r>
    <r>
      <rPr>
        <b/>
        <sz val="9"/>
        <rFont val="Calibri"/>
        <family val="2"/>
        <scheme val="minor"/>
      </rPr>
      <t>(</t>
    </r>
    <r>
      <rPr>
        <b/>
        <sz val="9"/>
        <color rgb="FF00CC99"/>
        <rFont val="Calibri"/>
        <family val="2"/>
        <scheme val="minor"/>
      </rPr>
      <t>3</t>
    </r>
    <r>
      <rPr>
        <b/>
        <sz val="9"/>
        <rFont val="Calibri"/>
        <family val="2"/>
        <scheme val="minor"/>
      </rPr>
      <t>= 2/4)</t>
    </r>
  </si>
  <si>
    <r>
      <t xml:space="preserve">Nb jours  </t>
    </r>
    <r>
      <rPr>
        <b/>
        <sz val="9"/>
        <rFont val="Calibri"/>
        <family val="2"/>
        <scheme val="minor"/>
      </rPr>
      <t>(</t>
    </r>
    <r>
      <rPr>
        <b/>
        <sz val="9"/>
        <color rgb="FF00CC99"/>
        <rFont val="Calibri"/>
        <family val="2"/>
        <scheme val="minor"/>
      </rPr>
      <t>5</t>
    </r>
    <r>
      <rPr>
        <b/>
        <sz val="9"/>
        <rFont val="Calibri"/>
        <family val="2"/>
        <scheme val="minor"/>
      </rPr>
      <t>)</t>
    </r>
  </si>
  <si>
    <r>
      <t xml:space="preserve">Nombre heures annuelles de l'agent, reporter la donnée depuis l'onglet Dépenses de personnel </t>
    </r>
    <r>
      <rPr>
        <b/>
        <sz val="9"/>
        <rFont val="Calibri"/>
        <family val="2"/>
        <scheme val="minor"/>
      </rPr>
      <t>(</t>
    </r>
    <r>
      <rPr>
        <b/>
        <sz val="9"/>
        <color rgb="FF00CC99"/>
        <rFont val="Calibri"/>
        <family val="2"/>
        <scheme val="minor"/>
      </rPr>
      <t>2</t>
    </r>
    <r>
      <rPr>
        <b/>
        <sz val="9"/>
        <rFont val="Calibri"/>
        <family val="2"/>
        <scheme val="minor"/>
      </rPr>
      <t>)</t>
    </r>
    <r>
      <rPr>
        <b/>
        <sz val="10"/>
        <rFont val="Calibri"/>
        <family val="2"/>
        <scheme val="minor"/>
      </rPr>
      <t xml:space="preserve">, prend en compte le temps partiel appliqué au format </t>
    </r>
    <r>
      <rPr>
        <b/>
        <sz val="10"/>
        <color rgb="FF963634"/>
        <rFont val="Calibri"/>
        <family val="2"/>
        <scheme val="minor"/>
      </rPr>
      <t>hh:mm</t>
    </r>
    <r>
      <rPr>
        <b/>
        <sz val="10"/>
        <rFont val="Calibri"/>
        <family val="2"/>
        <scheme val="minor"/>
      </rPr>
      <t>.</t>
    </r>
  </si>
  <si>
    <r>
      <t xml:space="preserve">Nombre d'heures </t>
    </r>
    <r>
      <rPr>
        <b/>
        <u/>
        <sz val="10"/>
        <rFont val="Calibri"/>
        <family val="2"/>
        <scheme val="minor"/>
      </rPr>
      <t xml:space="preserve">travaillées / jour </t>
    </r>
    <r>
      <rPr>
        <b/>
        <sz val="10"/>
        <rFont val="Calibri"/>
        <family val="2"/>
        <scheme val="minor"/>
      </rPr>
      <t xml:space="preserve">au format </t>
    </r>
    <r>
      <rPr>
        <b/>
        <sz val="10"/>
        <color rgb="FF963634"/>
        <rFont val="Calibri"/>
        <family val="2"/>
        <scheme val="minor"/>
      </rPr>
      <t>hh:mm</t>
    </r>
    <r>
      <rPr>
        <b/>
        <sz val="10"/>
        <rFont val="Calibri"/>
        <family val="2"/>
        <scheme val="minor"/>
      </rPr>
      <t xml:space="preserve">. </t>
    </r>
    <r>
      <rPr>
        <b/>
        <sz val="9"/>
        <rFont val="Calibri"/>
        <family val="2"/>
        <scheme val="minor"/>
      </rPr>
      <t>(</t>
    </r>
    <r>
      <rPr>
        <b/>
        <sz val="9"/>
        <color rgb="FF00CC99"/>
        <rFont val="Calibri"/>
        <family val="2"/>
        <scheme val="minor"/>
      </rPr>
      <t>4</t>
    </r>
    <r>
      <rPr>
        <b/>
        <sz val="9"/>
        <rFont val="Calibri"/>
        <family val="2"/>
        <scheme val="minor"/>
      </rPr>
      <t>)</t>
    </r>
  </si>
  <si>
    <r>
      <t xml:space="preserve">Conversion en nombre d'heures </t>
    </r>
    <r>
      <rPr>
        <b/>
        <sz val="9"/>
        <rFont val="Calibri"/>
        <family val="2"/>
        <scheme val="minor"/>
      </rPr>
      <t>(</t>
    </r>
    <r>
      <rPr>
        <b/>
        <sz val="9"/>
        <color rgb="FF00CC99"/>
        <rFont val="Calibri"/>
        <family val="2"/>
        <scheme val="minor"/>
      </rPr>
      <t>6</t>
    </r>
    <r>
      <rPr>
        <b/>
        <sz val="9"/>
        <rFont val="Calibri"/>
        <family val="2"/>
        <scheme val="minor"/>
      </rPr>
      <t>= 4*3)</t>
    </r>
    <r>
      <rPr>
        <b/>
        <sz val="11"/>
        <rFont val="Calibri"/>
        <family val="2"/>
        <scheme val="minor"/>
      </rPr>
      <t xml:space="preserve">
</t>
    </r>
    <r>
      <rPr>
        <b/>
        <sz val="10"/>
        <rFont val="Calibri"/>
        <family val="2"/>
        <scheme val="minor"/>
      </rPr>
      <t xml:space="preserve">au format </t>
    </r>
    <r>
      <rPr>
        <b/>
        <sz val="10"/>
        <color rgb="FF963634"/>
        <rFont val="Calibri"/>
        <family val="2"/>
        <scheme val="minor"/>
      </rPr>
      <t>hh:mm</t>
    </r>
  </si>
  <si>
    <r>
      <t xml:space="preserve">Pour les </t>
    </r>
    <r>
      <rPr>
        <b/>
        <sz val="12"/>
        <color theme="4" tint="-0.249977111117893"/>
        <rFont val="Arial"/>
        <family val="2"/>
      </rPr>
      <t>marchés publics</t>
    </r>
    <r>
      <rPr>
        <sz val="12"/>
        <color theme="4" tint="-0.249977111117893"/>
        <rFont val="Arial"/>
        <family val="2"/>
      </rPr>
      <t xml:space="preserve"> passés sous forme de procédure adaptée ou formalisée, veuillez uniquement renseigner les informations relatives aux devis/DGPF </t>
    </r>
    <r>
      <rPr>
        <b/>
        <sz val="12"/>
        <color theme="4" tint="-0.249977111117893"/>
        <rFont val="Arial"/>
        <family val="2"/>
      </rPr>
      <t>retenus</t>
    </r>
    <r>
      <rPr>
        <sz val="12"/>
        <color theme="4" tint="-0.249977111117893"/>
        <rFont val="Arial"/>
        <family val="2"/>
      </rPr>
      <t>.</t>
    </r>
  </si>
  <si>
    <t>Procédure marché public pour cette dépense</t>
  </si>
  <si>
    <t>Commentaires 
(N° marché,détail de facture, de TVA etc)</t>
  </si>
  <si>
    <t>Prestation de service/ Marché publique</t>
  </si>
  <si>
    <t>Procédure Formalisée</t>
  </si>
  <si>
    <t>Procédure Adaptée</t>
  </si>
  <si>
    <t>Procédure sans publicité ni mise en concurrence</t>
  </si>
  <si>
    <t>Pas de procédure spécifique</t>
  </si>
  <si>
    <t>Autre (Précisez en commentaire)</t>
  </si>
  <si>
    <t>Attention si le salarié a travaillé sur plusieurs actions liées à ce contrat, autant de lignes que d'action doivent être renseignées.</t>
  </si>
  <si>
    <t>% temps partiel (Si "Oui" en colonne O)</t>
  </si>
  <si>
    <t>% temps partiel (Si "Oui" en colonne P)</t>
  </si>
  <si>
    <r>
      <t xml:space="preserve">Conversion des heures en temps de travail consacré au projet en nombre décimal (reprend le nombre d'heure calculé en V ou W selon le cas) </t>
    </r>
    <r>
      <rPr>
        <sz val="11"/>
        <color theme="0"/>
        <rFont val="Calibri"/>
        <family val="2"/>
        <scheme val="minor"/>
      </rPr>
      <t>(</t>
    </r>
    <r>
      <rPr>
        <sz val="11"/>
        <color rgb="FF92D050"/>
        <rFont val="Calibri"/>
        <family val="2"/>
        <scheme val="minor"/>
      </rPr>
      <t>7</t>
    </r>
    <r>
      <rPr>
        <sz val="11"/>
        <color theme="0"/>
        <rFont val="Calibri"/>
        <family val="2"/>
        <scheme val="minor"/>
      </rPr>
      <t>)</t>
    </r>
  </si>
  <si>
    <r>
      <t xml:space="preserve">Conversion des heures en temps de travail consacré au projet en nombre décimal  </t>
    </r>
    <r>
      <rPr>
        <sz val="11"/>
        <color theme="0"/>
        <rFont val="Calibri"/>
        <family val="2"/>
        <scheme val="minor"/>
      </rPr>
      <t>(</t>
    </r>
    <r>
      <rPr>
        <sz val="11"/>
        <color rgb="FF92D050"/>
        <rFont val="Calibri"/>
        <family val="2"/>
        <scheme val="minor"/>
      </rPr>
      <t>7</t>
    </r>
    <r>
      <rPr>
        <sz val="11"/>
        <color theme="0"/>
        <rFont val="Calibri"/>
        <family val="2"/>
        <scheme val="minor"/>
      </rPr>
      <t>)</t>
    </r>
  </si>
  <si>
    <t>Alertes diverses</t>
  </si>
  <si>
    <t xml:space="preserve">Cellule remplie automatiquement </t>
  </si>
  <si>
    <r>
      <t xml:space="preserve">Date fin d'éligibilité des dépenses (date limite d'acquittement, </t>
    </r>
    <r>
      <rPr>
        <b/>
        <u/>
        <sz val="14"/>
        <color theme="0"/>
        <rFont val="Arial"/>
        <family val="2"/>
      </rPr>
      <t>cf votre convention)</t>
    </r>
  </si>
  <si>
    <r>
      <t xml:space="preserve">Date de début de l'opération </t>
    </r>
    <r>
      <rPr>
        <b/>
        <u/>
        <sz val="14"/>
        <color theme="0"/>
        <rFont val="Arial"/>
        <family val="2"/>
      </rPr>
      <t>effective</t>
    </r>
    <r>
      <rPr>
        <b/>
        <sz val="14"/>
        <color theme="0"/>
        <rFont val="Arial"/>
        <family val="2"/>
      </rPr>
      <t xml:space="preserve"> : 
</t>
    </r>
    <r>
      <rPr>
        <sz val="14"/>
        <color theme="0"/>
        <rFont val="Arial"/>
        <family val="2"/>
      </rPr>
      <t>Date la plus antérieure entre le premier devis signé, la date de réception de la notification du marché par votre prestataire, le premier jour de travail sur l'opération...)</t>
    </r>
  </si>
  <si>
    <t xml:space="preserve">Temps de travail annuel sans les jours d'absences sur le temps de l'opération </t>
  </si>
  <si>
    <t>Pour le personnel à taux fixe</t>
  </si>
  <si>
    <t>Dépenses sur barèmes de travaux (actions hors F12i)</t>
  </si>
  <si>
    <t>Dépenses sur barèmes de travaux pour l'action F12i uniquement</t>
  </si>
  <si>
    <t>CONVERSION HEURE DECIMAL</t>
  </si>
  <si>
    <t>7_Synthese_par_types_dep_prinfo</t>
  </si>
  <si>
    <t>1-PRESTATIONS SERVICES</t>
  </si>
  <si>
    <t>2-MATERIELS EQUIPEMENT</t>
  </si>
  <si>
    <t>Dépense de  Matériel et d'équipement</t>
  </si>
  <si>
    <t>3- Notice Depenses Personnel</t>
  </si>
  <si>
    <t>3- EXEMPLE DEP PERSONNEL</t>
  </si>
  <si>
    <t>Notice pour le remplissage des dépenses de personnel à l'onglet 3_DEPENSES PERS</t>
  </si>
  <si>
    <t>Exemple de remplissage de l'onglet 3_DEPENSES PERS pour différents cas pouvant être rencontrés</t>
  </si>
  <si>
    <t>3- DEPENSES PERS</t>
  </si>
  <si>
    <t>4- BAREME TRAVAUX</t>
  </si>
  <si>
    <t>5- BAREME TRAVAUX F12i</t>
  </si>
  <si>
    <t>6-Synthese MDNA</t>
  </si>
  <si>
    <t>Choix des coûts indirects et, Frais de mission et déplacement
Synthèse de toutes les dépenses réalisées pour cette DP à reporter dans MDNA</t>
  </si>
  <si>
    <t>Aide calculette tempstravail</t>
  </si>
  <si>
    <t>Aide si nécessaire pour le remplissage de l'onglet 3_DEPENSES PERS, onglet non obligatoire</t>
  </si>
  <si>
    <t>Aide pour le remplissage de l'onglet 3_DEPENSES PERS pour le personnel à taux variable, onglet non obligatoire</t>
  </si>
  <si>
    <r>
      <rPr>
        <sz val="12"/>
        <rFont val="Arial"/>
        <family val="2"/>
      </rPr>
      <t xml:space="preserve">A titre informatif, </t>
    </r>
    <r>
      <rPr>
        <u/>
        <sz val="12"/>
        <rFont val="Arial"/>
        <family val="2"/>
      </rPr>
      <t>cette synthèse n'est pas à reporter dans MDNA</t>
    </r>
  </si>
  <si>
    <t>Aide au remplissage</t>
  </si>
  <si>
    <t>Dépenses de personnel réalisées</t>
  </si>
  <si>
    <r>
      <t xml:space="preserve">Ce tableau est à reporter dans MDNA dans l'onglet </t>
    </r>
    <r>
      <rPr>
        <b/>
        <u/>
        <sz val="14"/>
        <color theme="1"/>
        <rFont val="Arial"/>
        <family val="2"/>
      </rPr>
      <t>Dépenses, bloc "</t>
    </r>
    <r>
      <rPr>
        <b/>
        <u/>
        <sz val="14"/>
        <color rgb="FFFF0000"/>
        <rFont val="Arial"/>
        <family val="2"/>
      </rPr>
      <t>dépenses éligibles réalisées</t>
    </r>
    <r>
      <rPr>
        <b/>
        <u/>
        <sz val="14"/>
        <color theme="1"/>
        <rFont val="Arial"/>
        <family val="2"/>
      </rPr>
      <t>"</t>
    </r>
    <r>
      <rPr>
        <b/>
        <sz val="14"/>
        <color theme="1"/>
        <rFont val="Arial"/>
        <family val="2"/>
      </rPr>
      <t xml:space="preserve"> de votre demande de paiement sur "Mes Demarches en Nouvelle-Aquitaine".
</t>
    </r>
    <r>
      <rPr>
        <b/>
        <u/>
        <sz val="14"/>
        <color theme="1"/>
        <rFont val="Arial"/>
        <family val="2"/>
      </rPr>
      <t>Chaque ligne et chaque montant doivent apparaître dans le tableau MDNA</t>
    </r>
    <r>
      <rPr>
        <b/>
        <sz val="14"/>
        <color theme="1"/>
        <rFont val="Arial"/>
        <family val="2"/>
      </rPr>
      <t>, si le libellé déjà renseigné dans MDNA ne correspond pas au poste ci-dessous, la correction sera faite à l'instruction.</t>
    </r>
  </si>
  <si>
    <t>1- Prestations de services - DEPENSES REALISEES</t>
  </si>
  <si>
    <r>
      <t xml:space="preserve">NATURA2000 CONTRATS - FONDS EUROPEEN AGRICOLE POUR LE DEVELOPPEMENT RURAL (FEADER)
</t>
    </r>
    <r>
      <rPr>
        <b/>
        <sz val="16"/>
        <color theme="5" tint="-0.249977111117893"/>
        <rFont val="Arial"/>
        <family val="2"/>
      </rPr>
      <t>Contrats NATURA 2000 - 73.04.03</t>
    </r>
  </si>
  <si>
    <t>4- Dépenses sur barème de travaux hors action F12i - REALISEES</t>
  </si>
  <si>
    <t>4- Dépenses Barèmes de travaux - Action F12i - REALISEES</t>
  </si>
  <si>
    <r>
      <t xml:space="preserve">NATURA2000 CONTRATS - FONDS EUROPEEN AGRICOLE POUR LE DEVELOPPEMENT RURAL (FEADER)
</t>
    </r>
    <r>
      <rPr>
        <b/>
        <sz val="14"/>
        <color theme="5" tint="-0.249977111117893"/>
        <rFont val="Arial"/>
        <family val="2"/>
      </rPr>
      <t>Contrats NATURA 2000 - 73.04.03</t>
    </r>
  </si>
  <si>
    <t xml:space="preserve">- Ce même outil a été utilisé pour l'instruction de votre demande d'aide, ainsi le montant réellement supporté pour l'action F12i doit être le même que celui de votre convention.
</t>
  </si>
  <si>
    <t>Espace libre de calcul</t>
  </si>
  <si>
    <t>Légende</t>
  </si>
  <si>
    <t>CONSIGNES DE REMPLISSAGE</t>
  </si>
  <si>
    <t>Dossiers pluriannuels</t>
  </si>
  <si>
    <r>
      <t xml:space="preserve">Base annuelle (temps de travail annuel sur la période de travail et la période de l'opération) en heure à taux plein
</t>
    </r>
    <r>
      <rPr>
        <b/>
        <sz val="11"/>
        <color theme="5" tint="-0.249977111117893"/>
        <rFont val="Calibri"/>
        <family val="2"/>
        <scheme val="minor"/>
      </rPr>
      <t>au format hh:mm</t>
    </r>
  </si>
  <si>
    <r>
      <t xml:space="preserve">Pour le personnel à taux variable, à remplir manuellement au format </t>
    </r>
    <r>
      <rPr>
        <b/>
        <u/>
        <sz val="11"/>
        <color theme="5"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</si>
  <si>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r>
      <t xml:space="preserve">Cellule vide </t>
    </r>
    <r>
      <rPr>
        <b/>
        <sz val="12"/>
        <color theme="1"/>
        <rFont val="Arial"/>
        <family val="2"/>
      </rPr>
      <t>à compléter</t>
    </r>
    <r>
      <rPr>
        <sz val="12"/>
        <color theme="1"/>
        <rFont val="Arial"/>
        <family val="2"/>
      </rPr>
      <t xml:space="preserve"> obligatoirement pour le calcul des dépenses présentées</t>
    </r>
  </si>
  <si>
    <r>
      <t xml:space="preserve">Cellule </t>
    </r>
    <r>
      <rPr>
        <b/>
        <sz val="12"/>
        <color theme="1"/>
        <rFont val="Arial"/>
        <family val="2"/>
      </rPr>
      <t>à compléter</t>
    </r>
    <r>
      <rPr>
        <sz val="12"/>
        <color theme="1"/>
        <rFont val="Arial"/>
        <family val="2"/>
      </rPr>
      <t xml:space="preserve"> selon le cas</t>
    </r>
  </si>
  <si>
    <t>2 - Matériels et Equipements- DEPENSES REALISEES</t>
  </si>
  <si>
    <t>commentaire "nb d'intervention"</t>
  </si>
  <si>
    <t>Barémes de travaux (à reporter sur la ligne TRAVAUX dans MDNA)</t>
  </si>
  <si>
    <r>
      <rPr>
        <b/>
        <u/>
        <sz val="11"/>
        <color rgb="FFC00000"/>
        <rFont val="Arial"/>
        <family val="2"/>
      </rPr>
      <t>Vérifiez dans votre convention que les seuil et plafond pour déposer une demande d'acompte sont respectés</t>
    </r>
    <r>
      <rPr>
        <b/>
        <sz val="11"/>
        <color rgb="FFC00000"/>
        <rFont val="Arial"/>
        <family val="2"/>
      </rPr>
      <t xml:space="preserve"> (cellule F4).
Cette information est donnée à titre indicative, elle ne présage en rien de la recevabilité de votre acompte, en effet les seuil et plafond seront vérifiés sur les dépenses instruites.</t>
    </r>
  </si>
  <si>
    <t>Rappel: Impact sur le barème horaire stagiaire des frais de personnel 
Conditionne l'affichage des actions éligibles à l'AAP.</t>
  </si>
  <si>
    <r>
      <t xml:space="preserve">L'opération est annuelle du 01/01/2024 au 31/12/2024.
Cette salariée travaille sur la base annuelle de 1607h00 </t>
    </r>
    <r>
      <rPr>
        <b/>
        <sz val="11"/>
        <color theme="1"/>
        <rFont val="Calibri"/>
        <family val="2"/>
        <scheme val="minor"/>
      </rPr>
      <t>(Colonne O)</t>
    </r>
    <r>
      <rPr>
        <sz val="11"/>
        <color theme="1"/>
        <rFont val="Calibri"/>
        <family val="2"/>
        <scheme val="minor"/>
      </rPr>
      <t xml:space="preserve">, à temps plein sur son poste </t>
    </r>
    <r>
      <rPr>
        <b/>
        <sz val="11"/>
        <color theme="1"/>
        <rFont val="Calibri"/>
        <family val="2"/>
        <scheme val="minor"/>
      </rPr>
      <t>(colonne P)</t>
    </r>
    <r>
      <rPr>
        <sz val="11"/>
        <color theme="1"/>
        <rFont val="Calibri"/>
        <family val="2"/>
        <scheme val="minor"/>
      </rPr>
      <t xml:space="preserve">, mais est à </t>
    </r>
    <r>
      <rPr>
        <u/>
        <sz val="11"/>
        <color theme="1"/>
        <rFont val="Calibri"/>
        <family val="2"/>
        <scheme val="minor"/>
      </rPr>
      <t xml:space="preserve">taux variable sur l'opération </t>
    </r>
    <r>
      <rPr>
        <b/>
        <sz val="11"/>
        <color theme="1"/>
        <rFont val="Calibri"/>
        <family val="2"/>
        <scheme val="minor"/>
      </rPr>
      <t>(colonne S): elle travaille sur</t>
    </r>
    <r>
      <rPr>
        <sz val="11"/>
        <color theme="1"/>
        <rFont val="Calibri"/>
        <family val="2"/>
        <scheme val="minor"/>
      </rPr>
      <t xml:space="preserve"> le suivi de l'opération pendant 15:00 </t>
    </r>
    <r>
      <rPr>
        <b/>
        <sz val="11"/>
        <color theme="1"/>
        <rFont val="Calibri"/>
        <family val="2"/>
        <scheme val="minor"/>
      </rPr>
      <t>(colonne X)</t>
    </r>
    <r>
      <rPr>
        <sz val="11"/>
        <color theme="1"/>
        <rFont val="Calibri"/>
        <family val="2"/>
        <scheme val="minor"/>
      </rPr>
      <t>.</t>
    </r>
  </si>
  <si>
    <t>Année 2024</t>
  </si>
  <si>
    <t>Année 2025 (du 01/01/2025 au 30/06/2025)</t>
  </si>
  <si>
    <r>
      <t xml:space="preserve">L'opération est pluriannuelle du 01/01/2024 au 30/06/2025.
Ce salarié travaille sur la base annuelle de 1607:00, il travaille 08:30 par jour.
- pour la première année, la base annuelle (temps de travail annuel sur la période de travail et la période du projet, </t>
    </r>
    <r>
      <rPr>
        <b/>
        <sz val="11"/>
        <color theme="1"/>
        <rFont val="Calibri"/>
        <family val="2"/>
        <scheme val="minor"/>
      </rPr>
      <t>colonne 0</t>
    </r>
    <r>
      <rPr>
        <sz val="11"/>
        <color theme="1"/>
        <rFont val="Calibri"/>
        <family val="2"/>
        <scheme val="minor"/>
      </rPr>
      <t xml:space="preserve">) est de 1607:00 (ligne 3);
- pour la seconde et dernière année (ligne 4), le temps de travail sur le projet est de
 (1607,00/12 mois )*6 mois = 803,50. L'onglet CONVERSION HEURE DECIMAL permet de convertir 803,50 au format hh:mm ce qui donne 803:30 renseigné en colonne 0.
Sur toute la période il a été à temps partiel (80% </t>
    </r>
    <r>
      <rPr>
        <b/>
        <sz val="11"/>
        <color theme="1"/>
        <rFont val="Calibri"/>
        <family val="2"/>
        <scheme val="minor"/>
      </rPr>
      <t>colonne Q</t>
    </r>
    <r>
      <rPr>
        <sz val="11"/>
        <color theme="1"/>
        <rFont val="Calibri"/>
        <family val="2"/>
        <scheme val="minor"/>
      </rPr>
      <t>)) et 50% de son temps de travail  a été dédié à cette opération (</t>
    </r>
    <r>
      <rPr>
        <b/>
        <sz val="11"/>
        <color theme="1"/>
        <rFont val="Calibri"/>
        <family val="2"/>
        <scheme val="minor"/>
      </rPr>
      <t>colonne T</t>
    </r>
    <r>
      <rPr>
        <sz val="11"/>
        <color theme="1"/>
        <rFont val="Calibri"/>
        <family val="2"/>
        <scheme val="minor"/>
      </rPr>
      <t>)
Il a été absent 2 jour sur le temps de travail dédié à cette opération (</t>
    </r>
    <r>
      <rPr>
        <b/>
        <sz val="11"/>
        <color theme="1"/>
        <rFont val="Calibri"/>
        <family val="2"/>
        <scheme val="minor"/>
      </rPr>
      <t>Colonne V</t>
    </r>
    <r>
      <rPr>
        <sz val="11"/>
        <color theme="1"/>
        <rFont val="Calibri"/>
        <family val="2"/>
        <scheme val="minor"/>
      </rPr>
      <t xml:space="preserve">). 
Le détails des périodes est indiqué dans le commentaire.
</t>
    </r>
  </si>
  <si>
    <t>Rappel pour les dossiers pluriannuels: Pour chaque agent, le temps de travail sur le projet doit être renseigné par année,  une ligne par année (cf 2-EXEMPLE DEP PERSONNEL, ligne 3).</t>
  </si>
  <si>
    <r>
      <t xml:space="preserve">Pour chaque agent, le temps de travail sur le projet doit être renseigné par année: </t>
    </r>
    <r>
      <rPr>
        <b/>
        <sz val="11"/>
        <color theme="1"/>
        <rFont val="Calibri"/>
        <family val="2"/>
        <scheme val="minor"/>
      </rPr>
      <t xml:space="preserve">une ligne par année </t>
    </r>
    <r>
      <rPr>
        <sz val="11"/>
        <color theme="1"/>
        <rFont val="Calibri"/>
        <family val="2"/>
        <scheme val="minor"/>
      </rPr>
      <t>(cf 2-EXEMPLE DEP PERSONNEL, ligne 3).</t>
    </r>
  </si>
  <si>
    <t>V1.1</t>
  </si>
  <si>
    <t>Vous déposez une demande d'acompte, veuillez vous référez à votre convention pour connaitre le seuil minimum (%) de dépenses réalisées et instruites nécessaire à la prise en compte de votre demande d'acompte. 
Dans tous les cas les dépenses réalisées présentées ne devront pas dépasser 80% des dépenses éligibles de votre convention.
Si elles le dépassent une partie des dépenses seront écartées lors du paiement de cet acompte et payées à la demande de solde automatiquement ou vous devez déposer une demande de solde (aucun autre paiement ne pourra avoir lieu ensuite).</t>
  </si>
  <si>
    <t>La V1 comportait une erreur de rédaction en cellule B24 ONGLET NOTICE. Seuil pour les acomptes indiqué par erreur à 60%.
Cette erreur n'a aucun impact sur la recevabilité de la demande et sur les montants demandés.
Les versions V1.0 et V1.1 sont recevables.</t>
  </si>
  <si>
    <t xml:space="preserve">Ce document est à renseigner pour toutes demandes de paiement, les montants générés automatiquement dans l'onglet 5 Synthèse MDNA seront à reporter dans l'onglet Dépenses de votre demande de paiement, bloc "Dépenses éligibles réalisées" sur MDNA : "Mes démarches en Nouvelle-Aquitaine " https://mdna.nouvelle-aquitaine.pro/craPortailBO/ </t>
  </si>
  <si>
    <t>Correctif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</si>
</sst>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0.00\ &quot;€&quot;;\-#,##0.00\ &quot;€&quot;"/>
    <numFmt numFmtId="8" formatCode="#,##0.00\ &quot;€&quot;;[Red]\-#,##0.00\ &quot;€&quot;"/>
    <numFmt numFmtId="44" formatCode="_-* #,##0.00\ &quot;€&quot;_-;\-* #,##0.00\ &quot;€&quot;_-;_-* &quot;-&quot;??\ &quot;€&quot;_-;_-@_-"/>
    <numFmt numFmtId="43" formatCode="_-* #,##0.00_-;\-* #,##0.00_-;_-* &quot;-&quot;??_-;_-@_-"/>
    <numFmt numFmtId="164" formatCode="#,##0.00\ &quot;€&quot;"/>
    <numFmt numFmtId="165" formatCode="#,##0.00;\ #,##0.00;\ &quot; &quot;;@"/>
    <numFmt numFmtId="166" formatCode="[h]:mm"/>
    <numFmt numFmtId="167" formatCode="0.000"/>
  </numFmts>
  <fonts count="14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color theme="0"/>
      <name val="Arial"/>
      <family val="2"/>
    </font>
    <font>
      <sz val="12"/>
      <color rgb="FF000000"/>
      <name val="Arial"/>
      <family val="2"/>
    </font>
    <font>
      <sz val="11"/>
      <color rgb="FF333333"/>
      <name val="Roboto"/>
    </font>
    <font>
      <sz val="11"/>
      <name val="Calibri"/>
      <family val="2"/>
      <scheme val="minor"/>
    </font>
    <font>
      <sz val="12"/>
      <name val="Calibri"/>
      <family val="2"/>
    </font>
    <font>
      <u/>
      <sz val="10"/>
      <color indexed="12"/>
      <name val="Calibri"/>
      <family val="2"/>
    </font>
    <font>
      <sz val="10"/>
      <color rgb="FF000000"/>
      <name val="Calibri Light"/>
      <family val="2"/>
    </font>
    <font>
      <b/>
      <sz val="24"/>
      <color rgb="FF366092"/>
      <name val="Arial"/>
      <family val="2"/>
    </font>
    <font>
      <sz val="11"/>
      <color theme="1"/>
      <name val="Calibri"/>
      <family val="2"/>
    </font>
    <font>
      <b/>
      <sz val="14"/>
      <color rgb="FF366092"/>
      <name val="Arial"/>
      <family val="2"/>
    </font>
    <font>
      <sz val="12"/>
      <color theme="1"/>
      <name val="Calibri"/>
      <family val="2"/>
      <scheme val="minor"/>
    </font>
    <font>
      <sz val="11"/>
      <color rgb="FF366092"/>
      <name val="Calibri"/>
      <family val="2"/>
    </font>
    <font>
      <sz val="12"/>
      <name val="Arial"/>
      <family val="2"/>
    </font>
    <font>
      <b/>
      <sz val="14"/>
      <color rgb="FF000000"/>
      <name val="Calibri"/>
      <family val="2"/>
    </font>
    <font>
      <sz val="10"/>
      <color indexed="8"/>
      <name val="Arial"/>
      <family val="2"/>
    </font>
    <font>
      <b/>
      <sz val="10"/>
      <name val="Arial"/>
      <family val="2"/>
    </font>
    <font>
      <b/>
      <sz val="12"/>
      <name val="Arial"/>
      <family val="2"/>
    </font>
    <font>
      <sz val="8"/>
      <name val="Calibri"/>
      <family val="2"/>
      <scheme val="minor"/>
    </font>
    <font>
      <sz val="11"/>
      <color rgb="FF000000"/>
      <name val="Calibri"/>
      <family val="2"/>
      <scheme val="minor"/>
    </font>
    <font>
      <b/>
      <sz val="12"/>
      <color theme="1"/>
      <name val="Calibri"/>
      <family val="2"/>
      <scheme val="minor"/>
    </font>
    <font>
      <b/>
      <sz val="11"/>
      <name val="Calibri"/>
      <family val="2"/>
      <scheme val="minor"/>
    </font>
    <font>
      <b/>
      <sz val="11"/>
      <color theme="0"/>
      <name val="Calibri"/>
      <family val="2"/>
      <scheme val="minor"/>
    </font>
    <font>
      <sz val="10"/>
      <color rgb="FF393939"/>
      <name val="Calibri Light"/>
      <family val="2"/>
    </font>
    <font>
      <b/>
      <sz val="12"/>
      <color theme="0"/>
      <name val="Calibri"/>
      <family val="2"/>
    </font>
    <font>
      <sz val="12"/>
      <color theme="0"/>
      <name val="Calibri"/>
      <family val="2"/>
    </font>
    <font>
      <b/>
      <sz val="16"/>
      <color theme="0"/>
      <name val="Arial"/>
      <family val="2"/>
    </font>
    <font>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1"/>
      <color rgb="FFFFFFFF"/>
      <name val="Calibri"/>
      <family val="2"/>
      <scheme val="minor"/>
    </font>
    <font>
      <sz val="12"/>
      <color rgb="FF000000"/>
      <name val="Calibri"/>
      <family val="2"/>
      <scheme val="minor"/>
    </font>
    <font>
      <sz val="14"/>
      <color theme="1"/>
      <name val="Calibri"/>
      <family val="2"/>
    </font>
    <font>
      <sz val="12"/>
      <name val="Calibri"/>
      <family val="2"/>
      <scheme val="minor"/>
    </font>
    <font>
      <b/>
      <sz val="12"/>
      <name val="Calibri"/>
      <family val="2"/>
      <scheme val="minor"/>
    </font>
    <font>
      <sz val="11"/>
      <color theme="0"/>
      <name val="Calibri"/>
      <family val="2"/>
      <scheme val="minor"/>
    </font>
    <font>
      <strike/>
      <sz val="11"/>
      <color rgb="FFFF0000"/>
      <name val="Calibri"/>
      <family val="2"/>
      <scheme val="minor"/>
    </font>
    <font>
      <sz val="10"/>
      <color theme="1"/>
      <name val="Calibri"/>
      <family val="2"/>
      <scheme val="minor"/>
    </font>
    <font>
      <sz val="10"/>
      <color indexed="72"/>
      <name val="MS Sans Serif"/>
    </font>
    <font>
      <sz val="10"/>
      <name val="MS Sans Serif"/>
    </font>
    <font>
      <sz val="10"/>
      <name val="Calibri"/>
      <family val="2"/>
    </font>
    <font>
      <b/>
      <sz val="14"/>
      <color theme="1"/>
      <name val="Arial"/>
      <family val="2"/>
    </font>
    <font>
      <b/>
      <u/>
      <sz val="14"/>
      <color theme="1"/>
      <name val="Arial"/>
      <family val="2"/>
    </font>
    <font>
      <b/>
      <sz val="14"/>
      <name val="Arial"/>
      <family val="2"/>
    </font>
    <font>
      <b/>
      <sz val="24"/>
      <color theme="4" tint="-0.249977111117893"/>
      <name val="Arial"/>
      <family val="2"/>
    </font>
    <font>
      <b/>
      <sz val="24"/>
      <color indexed="49"/>
      <name val="Arial"/>
      <family val="2"/>
    </font>
    <font>
      <b/>
      <sz val="14"/>
      <color theme="4" tint="-0.249977111117893"/>
      <name val="Arial"/>
      <family val="2"/>
    </font>
    <font>
      <sz val="11"/>
      <color indexed="49"/>
      <name val="Calibri"/>
      <family val="2"/>
    </font>
    <font>
      <sz val="12"/>
      <color theme="4" tint="-0.249977111117893"/>
      <name val="Arial"/>
      <family val="2"/>
    </font>
    <font>
      <b/>
      <sz val="16"/>
      <color theme="4" tint="-0.249977111117893"/>
      <name val="Arial"/>
      <family val="2"/>
    </font>
    <font>
      <sz val="12"/>
      <color indexed="8"/>
      <name val="Arial"/>
      <family val="2"/>
    </font>
    <font>
      <sz val="12"/>
      <color theme="1"/>
      <name val="Arial"/>
      <family val="2"/>
    </font>
    <font>
      <b/>
      <sz val="12"/>
      <color theme="4" tint="-0.249977111117893"/>
      <name val="Arial"/>
      <family val="2"/>
    </font>
    <font>
      <b/>
      <sz val="14"/>
      <color theme="0"/>
      <name val="Arial"/>
      <family val="2"/>
    </font>
    <font>
      <b/>
      <sz val="14"/>
      <color indexed="49"/>
      <name val="Arial"/>
      <family val="2"/>
    </font>
    <font>
      <b/>
      <u/>
      <sz val="14"/>
      <color theme="0"/>
      <name val="Arial"/>
      <family val="2"/>
    </font>
    <font>
      <sz val="10"/>
      <color rgb="FFFF0000"/>
      <name val="Calibri"/>
      <family val="2"/>
      <scheme val="minor"/>
    </font>
    <font>
      <sz val="10"/>
      <color theme="1"/>
      <name val="Arial"/>
      <family val="2"/>
    </font>
    <font>
      <sz val="11"/>
      <color theme="4" tint="-0.249977111117893"/>
      <name val="Calibri"/>
      <family val="2"/>
      <scheme val="minor"/>
    </font>
    <font>
      <b/>
      <sz val="14"/>
      <color theme="1"/>
      <name val="Calibri"/>
      <family val="2"/>
      <scheme val="minor"/>
    </font>
    <font>
      <b/>
      <sz val="16"/>
      <color theme="0"/>
      <name val="Calibri"/>
      <family val="2"/>
      <scheme val="minor"/>
    </font>
    <font>
      <b/>
      <sz val="11"/>
      <color indexed="9"/>
      <name val="Arial"/>
      <family val="2"/>
    </font>
    <font>
      <b/>
      <sz val="10"/>
      <color rgb="FFFFFFFF"/>
      <name val="Arial"/>
      <family val="2"/>
    </font>
    <font>
      <b/>
      <sz val="11"/>
      <color theme="0"/>
      <name val="Arial"/>
      <family val="2"/>
    </font>
    <font>
      <b/>
      <u/>
      <sz val="11"/>
      <color rgb="FFFFFFFF"/>
      <name val="Arial"/>
      <family val="2"/>
    </font>
    <font>
      <b/>
      <u/>
      <sz val="11"/>
      <color theme="0"/>
      <name val="Calibri"/>
      <family val="2"/>
      <scheme val="minor"/>
    </font>
    <font>
      <b/>
      <sz val="11"/>
      <color rgb="FF92D050"/>
      <name val="Calibri"/>
      <family val="2"/>
      <scheme val="minor"/>
    </font>
    <font>
      <sz val="11"/>
      <color rgb="FF92D050"/>
      <name val="Calibri"/>
      <family val="2"/>
      <scheme val="minor"/>
    </font>
    <font>
      <b/>
      <sz val="11"/>
      <color theme="9" tint="-0.249977111117893"/>
      <name val="Calibri"/>
      <family val="2"/>
      <scheme val="minor"/>
    </font>
    <font>
      <b/>
      <u/>
      <sz val="11"/>
      <color theme="9" tint="-0.249977111117893"/>
      <name val="Calibri"/>
      <family val="2"/>
      <scheme val="minor"/>
    </font>
    <font>
      <sz val="10"/>
      <name val="Calibri"/>
      <family val="2"/>
      <scheme val="minor"/>
    </font>
    <font>
      <sz val="16"/>
      <color theme="1"/>
      <name val="Calibri"/>
      <family val="2"/>
      <scheme val="minor"/>
    </font>
    <font>
      <sz val="16"/>
      <color theme="1"/>
      <name val="Calibri"/>
      <family val="2"/>
    </font>
    <font>
      <b/>
      <sz val="16"/>
      <color theme="1"/>
      <name val="Calibri"/>
      <family val="2"/>
      <scheme val="minor"/>
    </font>
    <font>
      <b/>
      <sz val="26"/>
      <color rgb="FFFF0000"/>
      <name val="Calibri"/>
      <family val="2"/>
    </font>
    <font>
      <sz val="16"/>
      <name val="Calibri"/>
      <family val="2"/>
      <scheme val="minor"/>
    </font>
    <font>
      <b/>
      <sz val="16"/>
      <color rgb="FF000000"/>
      <name val="Calibri"/>
      <family val="2"/>
    </font>
    <font>
      <b/>
      <sz val="18"/>
      <color theme="0"/>
      <name val="Calibri"/>
      <family val="2"/>
      <scheme val="minor"/>
    </font>
    <font>
      <sz val="18"/>
      <color rgb="FFFF0000"/>
      <name val="Calibri"/>
      <family val="2"/>
      <scheme val="minor"/>
    </font>
    <font>
      <b/>
      <sz val="18"/>
      <color theme="1"/>
      <name val="Calibri"/>
      <family val="2"/>
      <scheme val="minor"/>
    </font>
    <font>
      <b/>
      <sz val="18"/>
      <name val="Calibri"/>
      <family val="2"/>
      <scheme val="minor"/>
    </font>
    <font>
      <sz val="16"/>
      <color theme="0"/>
      <name val="Calibri"/>
      <family val="2"/>
      <scheme val="minor"/>
    </font>
    <font>
      <b/>
      <sz val="22"/>
      <name val="Arial"/>
      <family val="2"/>
    </font>
    <font>
      <b/>
      <sz val="18"/>
      <color theme="5" tint="-0.249977111117893"/>
      <name val="Calibri"/>
      <family val="2"/>
      <scheme val="minor"/>
    </font>
    <font>
      <b/>
      <sz val="36"/>
      <color theme="5" tint="-0.249977111117893"/>
      <name val="Calibri"/>
      <family val="2"/>
      <scheme val="minor"/>
    </font>
    <font>
      <b/>
      <u/>
      <sz val="18"/>
      <name val="Calibri"/>
      <family val="2"/>
      <scheme val="minor"/>
    </font>
    <font>
      <b/>
      <sz val="18"/>
      <name val="Arial"/>
      <family val="2"/>
    </font>
    <font>
      <b/>
      <sz val="18"/>
      <color theme="5" tint="-0.249977111117893"/>
      <name val="Arial"/>
      <family val="2"/>
    </font>
    <font>
      <b/>
      <sz val="18"/>
      <color theme="5"/>
      <name val="Arial"/>
      <family val="2"/>
    </font>
    <font>
      <sz val="18"/>
      <name val="Arial"/>
      <family val="2"/>
    </font>
    <font>
      <b/>
      <sz val="24"/>
      <color theme="5"/>
      <name val="Arial"/>
      <family val="2"/>
    </font>
    <font>
      <b/>
      <sz val="12"/>
      <name val="Roboto"/>
    </font>
    <font>
      <b/>
      <u/>
      <sz val="12"/>
      <name val="Roboto"/>
    </font>
    <font>
      <b/>
      <sz val="12"/>
      <color rgb="FF333333"/>
      <name val="Roboto"/>
    </font>
    <font>
      <b/>
      <u/>
      <sz val="12"/>
      <color rgb="FF333333"/>
      <name val="Roboto"/>
    </font>
    <font>
      <sz val="12"/>
      <color theme="0"/>
      <name val="Arial"/>
      <family val="2"/>
    </font>
    <font>
      <b/>
      <u/>
      <sz val="14"/>
      <color rgb="FFFF0000"/>
      <name val="Arial"/>
      <family val="2"/>
    </font>
    <font>
      <b/>
      <sz val="12"/>
      <color rgb="FF7030A0"/>
      <name val="Arial"/>
      <family val="2"/>
    </font>
    <font>
      <b/>
      <sz val="12"/>
      <color theme="5" tint="-0.249977111117893"/>
      <name val="Arial"/>
      <family val="2"/>
    </font>
    <font>
      <sz val="11"/>
      <color theme="4" tint="-0.249977111117893"/>
      <name val="Calibri"/>
      <family val="2"/>
    </font>
    <font>
      <sz val="12"/>
      <color rgb="FFFF0000"/>
      <name val="Calibri"/>
      <family val="2"/>
      <scheme val="minor"/>
    </font>
    <font>
      <sz val="16"/>
      <color theme="0"/>
      <name val="Calibri"/>
      <family val="2"/>
    </font>
    <font>
      <b/>
      <sz val="16"/>
      <name val="Calibri"/>
      <family val="2"/>
      <scheme val="minor"/>
    </font>
    <font>
      <sz val="15"/>
      <color theme="1"/>
      <name val="Calibri"/>
      <family val="2"/>
    </font>
    <font>
      <b/>
      <sz val="15"/>
      <color rgb="FFFF0000"/>
      <name val="Calibri"/>
      <family val="2"/>
    </font>
    <font>
      <b/>
      <sz val="20"/>
      <color rgb="FFC00000"/>
      <name val="Calibri"/>
      <family val="2"/>
    </font>
    <font>
      <sz val="24"/>
      <name val="Calibri"/>
      <family val="2"/>
      <scheme val="minor"/>
    </font>
    <font>
      <sz val="11"/>
      <color theme="5"/>
      <name val="Calibri"/>
      <family val="2"/>
      <scheme val="minor"/>
    </font>
    <font>
      <b/>
      <sz val="11"/>
      <color rgb="FF7030A0"/>
      <name val="Calibri"/>
      <family val="2"/>
      <scheme val="minor"/>
    </font>
    <font>
      <b/>
      <sz val="11"/>
      <color rgb="FFC00000"/>
      <name val="Arial"/>
      <family val="2"/>
    </font>
    <font>
      <b/>
      <u/>
      <sz val="11"/>
      <color rgb="FFC00000"/>
      <name val="Arial"/>
      <family val="2"/>
    </font>
    <font>
      <u/>
      <sz val="11"/>
      <color theme="1"/>
      <name val="Calibri"/>
      <family val="2"/>
      <scheme val="minor"/>
    </font>
    <font>
      <b/>
      <sz val="11"/>
      <color rgb="FF002060"/>
      <name val="Calibri"/>
      <family val="2"/>
      <scheme val="minor"/>
    </font>
    <font>
      <b/>
      <sz val="10"/>
      <name val="Calibri"/>
      <family val="2"/>
      <scheme val="minor"/>
    </font>
    <font>
      <b/>
      <sz val="9"/>
      <name val="Calibri"/>
      <family val="2"/>
      <scheme val="minor"/>
    </font>
    <font>
      <b/>
      <u/>
      <sz val="10"/>
      <name val="Calibri"/>
      <family val="2"/>
      <scheme val="minor"/>
    </font>
    <font>
      <b/>
      <sz val="9"/>
      <color rgb="FF00CC99"/>
      <name val="Calibri"/>
      <family val="2"/>
      <scheme val="minor"/>
    </font>
    <font>
      <b/>
      <sz val="10"/>
      <color rgb="FF963634"/>
      <name val="Calibri"/>
      <family val="2"/>
      <scheme val="minor"/>
    </font>
    <font>
      <b/>
      <sz val="14"/>
      <color theme="5"/>
      <name val="Calibri"/>
      <family val="2"/>
      <scheme val="minor"/>
    </font>
    <font>
      <b/>
      <sz val="16"/>
      <name val="Arial"/>
      <family val="2"/>
    </font>
    <font>
      <sz val="16"/>
      <color rgb="FFFF0000"/>
      <name val="Calibri"/>
      <family val="2"/>
      <scheme val="minor"/>
    </font>
    <font>
      <sz val="16"/>
      <color theme="1"/>
      <name val="Arial"/>
      <family val="2"/>
    </font>
    <font>
      <b/>
      <u/>
      <sz val="26"/>
      <color rgb="FFFF0000"/>
      <name val="Calibri"/>
      <family val="2"/>
    </font>
    <font>
      <sz val="14"/>
      <color theme="0"/>
      <name val="Arial"/>
      <family val="2"/>
    </font>
    <font>
      <u/>
      <sz val="12"/>
      <name val="Arial"/>
      <family val="2"/>
    </font>
    <font>
      <b/>
      <sz val="16"/>
      <color theme="5"/>
      <name val="Arial"/>
      <family val="2"/>
    </font>
    <font>
      <b/>
      <sz val="16"/>
      <color rgb="FF366092"/>
      <name val="Arial"/>
      <family val="2"/>
    </font>
    <font>
      <b/>
      <sz val="16"/>
      <color theme="5" tint="-0.249977111117893"/>
      <name val="Arial"/>
      <family val="2"/>
    </font>
    <font>
      <b/>
      <sz val="14"/>
      <color theme="5" tint="-0.249977111117893"/>
      <name val="Arial"/>
      <family val="2"/>
    </font>
    <font>
      <b/>
      <sz val="11"/>
      <color theme="5" tint="-0.249977111117893"/>
      <name val="Calibri"/>
      <family val="2"/>
      <scheme val="minor"/>
    </font>
    <font>
      <b/>
      <u/>
      <sz val="11"/>
      <color theme="5" tint="-0.249977111117893"/>
      <name val="Calibri"/>
      <family val="2"/>
      <scheme val="minor"/>
    </font>
    <font>
      <sz val="12"/>
      <color rgb="FFFF0000"/>
      <name val="Calibri"/>
      <family val="2"/>
    </font>
    <font>
      <b/>
      <sz val="12"/>
      <color theme="1"/>
      <name val="Arial"/>
      <family val="2"/>
    </font>
    <font>
      <i/>
      <sz val="16"/>
      <color rgb="FFFF0000"/>
      <name val="Calibri"/>
      <family val="2"/>
      <scheme val="minor"/>
    </font>
    <font>
      <i/>
      <sz val="16"/>
      <color theme="1"/>
      <name val="Calibri"/>
      <family val="2"/>
      <scheme val="minor"/>
    </font>
    <font>
      <i/>
      <sz val="11"/>
      <color theme="1"/>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CCCFF"/>
        <bgColor indexed="64"/>
      </patternFill>
    </fill>
    <fill>
      <patternFill patternType="solid">
        <fgColor rgb="FF9900CC"/>
        <bgColor indexed="64"/>
      </patternFill>
    </fill>
    <fill>
      <patternFill patternType="solid">
        <fgColor rgb="FFFFCCFF"/>
        <bgColor indexed="64"/>
      </patternFill>
    </fill>
    <fill>
      <patternFill patternType="solid">
        <fgColor rgb="FFCC3399"/>
        <bgColor indexed="64"/>
      </patternFill>
    </fill>
    <fill>
      <patternFill patternType="solid">
        <fgColor rgb="FFFF0000"/>
        <bgColor indexed="64"/>
      </patternFill>
    </fill>
    <fill>
      <patternFill patternType="solid">
        <fgColor rgb="FFFFFFFF"/>
        <bgColor rgb="FF000000"/>
      </patternFill>
    </fill>
    <fill>
      <patternFill patternType="solid">
        <fgColor rgb="FFFABF8F"/>
        <bgColor rgb="FF000000"/>
      </patternFill>
    </fill>
    <fill>
      <patternFill patternType="solid">
        <fgColor rgb="FFFABF8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5"/>
        <bgColor indexed="64"/>
      </patternFill>
    </fill>
    <fill>
      <patternFill patternType="solid">
        <fgColor rgb="FFC00000"/>
        <bgColor rgb="FF000000"/>
      </patternFill>
    </fill>
    <fill>
      <patternFill patternType="solid">
        <fgColor theme="7" tint="0.79998168889431442"/>
        <bgColor indexed="64"/>
      </patternFill>
    </fill>
    <fill>
      <patternFill patternType="solid">
        <fgColor rgb="FFE6E6E6"/>
        <bgColor indexed="64"/>
      </patternFill>
    </fill>
    <fill>
      <patternFill patternType="solid">
        <fgColor theme="5" tint="0.39997558519241921"/>
        <bgColor indexed="64"/>
      </patternFill>
    </fill>
    <fill>
      <patternFill patternType="gray0625">
        <fgColor theme="0"/>
        <bgColor rgb="FFFF9999"/>
      </patternFill>
    </fill>
    <fill>
      <patternFill patternType="solid">
        <fgColor rgb="FFC75F09"/>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rgb="FF000000"/>
      </patternFill>
    </fill>
    <fill>
      <patternFill patternType="solid">
        <fgColor theme="6" tint="0.79998168889431442"/>
        <bgColor indexed="64"/>
      </patternFill>
    </fill>
    <fill>
      <patternFill patternType="solid">
        <fgColor rgb="FF5D497A"/>
        <bgColor indexed="64"/>
      </patternFill>
    </fill>
    <fill>
      <patternFill patternType="gray0625">
        <fgColor theme="0"/>
        <bgColor theme="0"/>
      </patternFill>
    </fill>
    <fill>
      <patternFill patternType="solid">
        <fgColor theme="5" tint="0.39997558519241921"/>
        <bgColor rgb="FF000000"/>
      </patternFill>
    </fill>
    <fill>
      <patternFill patternType="solid">
        <fgColor theme="2" tint="-0.249977111117893"/>
        <bgColor indexed="64"/>
      </patternFill>
    </fill>
    <fill>
      <patternFill patternType="solid">
        <fgColor theme="7" tint="0.59999389629810485"/>
        <bgColor indexed="64"/>
      </patternFill>
    </fill>
    <fill>
      <patternFill patternType="solid">
        <fgColor rgb="FFFF9999"/>
        <bgColor indexed="64"/>
      </patternFill>
    </fill>
    <fill>
      <patternFill patternType="solid">
        <fgColor rgb="FF685189"/>
        <bgColor indexed="64"/>
      </patternFill>
    </fill>
    <fill>
      <patternFill patternType="solid">
        <fgColor rgb="FF1C8C98"/>
        <bgColor indexed="64"/>
      </patternFill>
    </fill>
    <fill>
      <patternFill patternType="solid">
        <fgColor theme="6" tint="0.39997558519241921"/>
        <bgColor indexed="64"/>
      </patternFill>
    </fill>
  </fills>
  <borders count="8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rgb="FF6B6B6B"/>
      </left>
      <right style="medium">
        <color rgb="FF6B6B6B"/>
      </right>
      <top style="medium">
        <color rgb="FF6B6B6B"/>
      </top>
      <bottom style="medium">
        <color rgb="FF6B6B6B"/>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6B6B6B"/>
      </left>
      <right style="medium">
        <color rgb="FF6B6B6B"/>
      </right>
      <top/>
      <bottom style="medium">
        <color rgb="FF6B6B6B"/>
      </bottom>
      <diagonal/>
    </border>
    <border>
      <left style="thin">
        <color indexed="64"/>
      </left>
      <right/>
      <top style="medium">
        <color rgb="FF6B6B6B"/>
      </top>
      <bottom style="thin">
        <color indexed="64"/>
      </bottom>
      <diagonal/>
    </border>
    <border>
      <left/>
      <right/>
      <top style="medium">
        <color rgb="FF6B6B6B"/>
      </top>
      <bottom style="thin">
        <color indexed="64"/>
      </bottom>
      <diagonal/>
    </border>
    <border>
      <left style="medium">
        <color rgb="FF6B6B6B"/>
      </left>
      <right/>
      <top/>
      <bottom style="medium">
        <color rgb="FF6B6B6B"/>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double">
        <color theme="7"/>
      </left>
      <right style="thin">
        <color indexed="64"/>
      </right>
      <top style="double">
        <color theme="7"/>
      </top>
      <bottom style="double">
        <color theme="7"/>
      </bottom>
      <diagonal/>
    </border>
    <border>
      <left style="thin">
        <color indexed="64"/>
      </left>
      <right style="thin">
        <color indexed="64"/>
      </right>
      <top style="double">
        <color theme="7"/>
      </top>
      <bottom style="double">
        <color theme="7"/>
      </bottom>
      <diagonal/>
    </border>
    <border>
      <left style="thin">
        <color indexed="64"/>
      </left>
      <right style="double">
        <color theme="7"/>
      </right>
      <top style="double">
        <color theme="7"/>
      </top>
      <bottom style="double">
        <color theme="7"/>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indexed="64"/>
      </right>
      <top style="medium">
        <color indexed="64"/>
      </top>
      <bottom style="thin">
        <color indexed="64"/>
      </bottom>
      <diagonal/>
    </border>
    <border>
      <left/>
      <right/>
      <top/>
      <bottom style="thin">
        <color indexed="64"/>
      </bottom>
      <diagonal/>
    </border>
  </borders>
  <cellStyleXfs count="11">
    <xf numFmtId="0" fontId="0" fillId="0" borderId="0"/>
    <xf numFmtId="44" fontId="1" fillId="0" borderId="0" applyFont="0" applyFill="0" applyBorder="0" applyAlignment="0" applyProtection="0"/>
    <xf numFmtId="0" fontId="4" fillId="0" borderId="0"/>
    <xf numFmtId="0" fontId="4" fillId="0" borderId="0"/>
    <xf numFmtId="0" fontId="10" fillId="0" borderId="0" applyNumberFormat="0" applyFill="0" applyBorder="0" applyAlignment="0" applyProtection="0">
      <alignment vertical="top"/>
      <protection locked="0"/>
    </xf>
    <xf numFmtId="0" fontId="43" fillId="0" borderId="0"/>
    <xf numFmtId="0" fontId="44" fillId="0" borderId="0"/>
    <xf numFmtId="0" fontId="45"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73">
    <xf numFmtId="0" fontId="0" fillId="0" borderId="0" xfId="0"/>
    <xf numFmtId="0" fontId="3" fillId="6" borderId="10" xfId="0" applyFont="1" applyFill="1" applyBorder="1" applyAlignment="1">
      <alignment horizontal="center" vertical="center" wrapText="1"/>
    </xf>
    <xf numFmtId="0" fontId="0" fillId="7" borderId="10" xfId="0" applyFill="1" applyBorder="1" applyAlignment="1">
      <alignment horizontal="left" vertical="center" wrapText="1"/>
    </xf>
    <xf numFmtId="0" fontId="0" fillId="0" borderId="10" xfId="0" applyBorder="1" applyAlignment="1">
      <alignment horizontal="left" vertical="center" wrapText="1"/>
    </xf>
    <xf numFmtId="0" fontId="0" fillId="7" borderId="15" xfId="0" applyFill="1" applyBorder="1" applyAlignment="1">
      <alignment horizontal="left" vertical="center" wrapText="1"/>
    </xf>
    <xf numFmtId="0" fontId="0" fillId="0" borderId="15" xfId="0" applyBorder="1" applyAlignment="1">
      <alignment horizontal="left" vertical="center" wrapText="1"/>
    </xf>
    <xf numFmtId="0" fontId="0" fillId="7" borderId="16" xfId="0" applyFill="1" applyBorder="1" applyAlignment="1">
      <alignment horizontal="left" vertical="center" wrapText="1"/>
    </xf>
    <xf numFmtId="0" fontId="0" fillId="0" borderId="16" xfId="0" applyBorder="1" applyAlignment="1">
      <alignment horizontal="left" vertical="center" wrapText="1"/>
    </xf>
    <xf numFmtId="0" fontId="0" fillId="3" borderId="10" xfId="0" applyFill="1" applyBorder="1" applyAlignment="1">
      <alignment horizontal="left" vertical="center" wrapText="1"/>
    </xf>
    <xf numFmtId="0" fontId="0" fillId="8" borderId="10" xfId="0" applyFill="1" applyBorder="1" applyAlignment="1">
      <alignment horizontal="left" vertical="center" wrapText="1"/>
    </xf>
    <xf numFmtId="0" fontId="0" fillId="9" borderId="10" xfId="0" applyFill="1" applyBorder="1" applyAlignment="1">
      <alignment horizontal="left" vertical="center" wrapText="1"/>
    </xf>
    <xf numFmtId="0" fontId="0" fillId="4" borderId="10" xfId="0" applyFill="1" applyBorder="1" applyAlignment="1">
      <alignment horizontal="left" vertical="center" wrapText="1"/>
    </xf>
    <xf numFmtId="0" fontId="8" fillId="11" borderId="10" xfId="0" applyFont="1" applyFill="1" applyBorder="1" applyAlignment="1">
      <alignment horizontal="left" vertical="center" wrapText="1"/>
    </xf>
    <xf numFmtId="0" fontId="0" fillId="12" borderId="10" xfId="0" applyFill="1" applyBorder="1" applyAlignment="1">
      <alignment horizontal="left" vertical="center" wrapText="1"/>
    </xf>
    <xf numFmtId="0" fontId="0" fillId="13" borderId="10" xfId="0" applyFill="1" applyBorder="1" applyAlignment="1">
      <alignment horizontal="left" vertical="center" wrapText="1"/>
    </xf>
    <xf numFmtId="0" fontId="0" fillId="14" borderId="10" xfId="0" applyFill="1" applyBorder="1" applyAlignment="1">
      <alignment horizontal="left" vertical="center" wrapText="1"/>
    </xf>
    <xf numFmtId="0" fontId="0" fillId="10" borderId="10" xfId="0" applyFill="1" applyBorder="1" applyAlignment="1">
      <alignment horizontal="left" vertical="center" wrapText="1"/>
    </xf>
    <xf numFmtId="0" fontId="0" fillId="15" borderId="10" xfId="0" applyFill="1" applyBorder="1" applyAlignment="1">
      <alignment horizontal="left" vertical="center" wrapText="1"/>
    </xf>
    <xf numFmtId="0" fontId="0" fillId="0" borderId="0" xfId="0" applyAlignment="1">
      <alignment wrapText="1"/>
    </xf>
    <xf numFmtId="0" fontId="0" fillId="2" borderId="0" xfId="0" applyFill="1"/>
    <xf numFmtId="0" fontId="0" fillId="0" borderId="0" xfId="0" applyAlignment="1">
      <alignment horizontal="center"/>
    </xf>
    <xf numFmtId="0" fontId="0" fillId="0" borderId="0" xfId="0" applyAlignment="1">
      <alignment horizontal="center" vertical="center"/>
    </xf>
    <xf numFmtId="0" fontId="0" fillId="0" borderId="10" xfId="0" applyBorder="1" applyAlignment="1">
      <alignment vertical="center" wrapText="1"/>
    </xf>
    <xf numFmtId="0" fontId="0" fillId="0" borderId="10" xfId="0" applyNumberFormat="1"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vertical="center"/>
    </xf>
    <xf numFmtId="0" fontId="0" fillId="0" borderId="10" xfId="0" applyBorder="1" applyAlignment="1">
      <alignment horizontal="center"/>
    </xf>
    <xf numFmtId="0" fontId="23" fillId="0" borderId="10" xfId="0" applyFont="1" applyBorder="1" applyAlignment="1">
      <alignment wrapText="1"/>
    </xf>
    <xf numFmtId="0" fontId="0" fillId="0" borderId="0" xfId="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xf numFmtId="0" fontId="0" fillId="0" borderId="0" xfId="0" applyAlignment="1">
      <alignment vertical="center"/>
    </xf>
    <xf numFmtId="0" fontId="0" fillId="0" borderId="10" xfId="0" applyBorder="1"/>
    <xf numFmtId="0" fontId="0" fillId="0" borderId="10" xfId="0" applyFill="1" applyBorder="1"/>
    <xf numFmtId="0" fontId="0" fillId="0" borderId="13"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Protection="1"/>
    <xf numFmtId="0" fontId="12" fillId="16" borderId="0" xfId="0" applyFont="1" applyFill="1" applyProtection="1"/>
    <xf numFmtId="0" fontId="13" fillId="0" borderId="0" xfId="0" applyFont="1" applyProtection="1"/>
    <xf numFmtId="0" fontId="14" fillId="16" borderId="0" xfId="0" applyFont="1" applyFill="1" applyAlignment="1" applyProtection="1">
      <alignment horizontal="left" vertical="center"/>
    </xf>
    <xf numFmtId="0" fontId="13" fillId="16" borderId="0" xfId="0" applyFont="1" applyFill="1" applyProtection="1"/>
    <xf numFmtId="0" fontId="14" fillId="0" borderId="0" xfId="0" applyFont="1" applyBorder="1" applyAlignment="1" applyProtection="1">
      <alignment vertical="center"/>
    </xf>
    <xf numFmtId="0" fontId="3" fillId="18" borderId="9" xfId="0" applyFont="1" applyFill="1" applyBorder="1" applyAlignment="1" applyProtection="1">
      <alignment vertical="center" wrapText="1"/>
    </xf>
    <xf numFmtId="0" fontId="0" fillId="0" borderId="10" xfId="0" applyBorder="1" applyProtection="1"/>
    <xf numFmtId="0" fontId="3" fillId="18" borderId="10" xfId="0" applyFont="1" applyFill="1" applyBorder="1" applyAlignment="1" applyProtection="1">
      <alignment vertical="center" wrapText="1"/>
    </xf>
    <xf numFmtId="0" fontId="3" fillId="18" borderId="9" xfId="0" applyFont="1" applyFill="1" applyBorder="1" applyAlignment="1" applyProtection="1">
      <alignment horizontal="left" vertical="center" wrapText="1"/>
    </xf>
    <xf numFmtId="164" fontId="3" fillId="18" borderId="10" xfId="1" applyNumberFormat="1" applyFont="1" applyFill="1" applyBorder="1" applyAlignment="1" applyProtection="1">
      <alignment horizontal="center" vertical="center"/>
    </xf>
    <xf numFmtId="0" fontId="5" fillId="2" borderId="29" xfId="2" applyFont="1" applyFill="1" applyBorder="1" applyAlignment="1" applyProtection="1">
      <alignment horizontal="center" vertical="center" wrapText="1"/>
    </xf>
    <xf numFmtId="0" fontId="5" fillId="2" borderId="0" xfId="2" applyFont="1" applyFill="1" applyBorder="1" applyAlignment="1" applyProtection="1">
      <alignment horizontal="left" vertical="center" wrapText="1"/>
    </xf>
    <xf numFmtId="164" fontId="3" fillId="2" borderId="10" xfId="1" applyNumberFormat="1" applyFont="1" applyFill="1" applyBorder="1" applyAlignment="1" applyProtection="1">
      <alignment horizontal="center" vertical="center"/>
    </xf>
    <xf numFmtId="0" fontId="0" fillId="2" borderId="0" xfId="0" applyFill="1" applyProtection="1"/>
    <xf numFmtId="0" fontId="0" fillId="2" borderId="9" xfId="0" applyFill="1" applyBorder="1" applyAlignment="1" applyProtection="1">
      <alignment horizontal="center" vertical="center" wrapText="1"/>
    </xf>
    <xf numFmtId="0" fontId="0" fillId="2" borderId="9" xfId="0" applyFill="1" applyBorder="1" applyAlignment="1" applyProtection="1">
      <alignment horizontal="left" vertical="center" wrapText="1"/>
    </xf>
    <xf numFmtId="0" fontId="0" fillId="2" borderId="9" xfId="0" applyFill="1" applyBorder="1" applyAlignment="1" applyProtection="1">
      <alignment wrapText="1"/>
    </xf>
    <xf numFmtId="0" fontId="16" fillId="16" borderId="0" xfId="0" applyFont="1" applyFill="1" applyProtection="1"/>
    <xf numFmtId="4" fontId="13" fillId="16" borderId="0" xfId="0" applyNumberFormat="1" applyFont="1" applyFill="1" applyProtection="1"/>
    <xf numFmtId="0" fontId="0" fillId="0" borderId="0" xfId="0" applyFill="1" applyProtection="1"/>
    <xf numFmtId="0" fontId="0" fillId="0" borderId="0" xfId="0" applyAlignment="1" applyProtection="1">
      <alignment vertical="center"/>
    </xf>
    <xf numFmtId="0" fontId="0" fillId="0" borderId="0" xfId="0" applyAlignment="1" applyProtection="1">
      <alignment vertical="top" wrapText="1"/>
    </xf>
    <xf numFmtId="165" fontId="6" fillId="16" borderId="0" xfId="0" applyNumberFormat="1" applyFont="1" applyFill="1" applyAlignment="1" applyProtection="1">
      <alignment horizontal="center"/>
    </xf>
    <xf numFmtId="0" fontId="0" fillId="22" borderId="10" xfId="0" applyFill="1" applyBorder="1" applyAlignment="1">
      <alignment wrapText="1"/>
    </xf>
    <xf numFmtId="0" fontId="0" fillId="0" borderId="10" xfId="0" applyBorder="1" applyAlignment="1">
      <alignment wrapText="1"/>
    </xf>
    <xf numFmtId="0" fontId="0" fillId="22" borderId="15" xfId="0" applyFill="1" applyBorder="1" applyAlignment="1">
      <alignment wrapText="1"/>
    </xf>
    <xf numFmtId="0" fontId="0" fillId="22" borderId="16" xfId="0" applyFill="1" applyBorder="1" applyAlignment="1">
      <alignment wrapText="1"/>
    </xf>
    <xf numFmtId="0" fontId="0" fillId="0" borderId="15" xfId="0" applyBorder="1" applyAlignment="1">
      <alignment wrapText="1"/>
    </xf>
    <xf numFmtId="0" fontId="0" fillId="4" borderId="15" xfId="0" applyFill="1" applyBorder="1" applyAlignment="1">
      <alignment horizontal="left" vertical="center" wrapText="1"/>
    </xf>
    <xf numFmtId="0" fontId="0" fillId="0" borderId="16" xfId="0" applyBorder="1" applyAlignment="1">
      <alignment wrapText="1"/>
    </xf>
    <xf numFmtId="0" fontId="19" fillId="23" borderId="30" xfId="0" applyFont="1" applyFill="1" applyBorder="1" applyAlignment="1" applyProtection="1">
      <alignment horizontal="left" vertical="center" wrapText="1"/>
      <protection locked="0"/>
    </xf>
    <xf numFmtId="0" fontId="0" fillId="0" borderId="5" xfId="0" applyBorder="1"/>
    <xf numFmtId="0" fontId="0" fillId="0" borderId="31" xfId="0" applyBorder="1"/>
    <xf numFmtId="0" fontId="0" fillId="0" borderId="0" xfId="0" applyProtection="1">
      <protection locked="0"/>
    </xf>
    <xf numFmtId="0" fontId="27" fillId="0" borderId="32" xfId="0" applyFont="1" applyBorder="1" applyAlignment="1">
      <alignment horizontal="left" vertical="center" wrapText="1" readingOrder="1"/>
    </xf>
    <xf numFmtId="8" fontId="27" fillId="0" borderId="32" xfId="0" applyNumberFormat="1" applyFont="1" applyBorder="1" applyAlignment="1">
      <alignment horizontal="center" vertical="center" wrapText="1" readingOrder="1"/>
    </xf>
    <xf numFmtId="49" fontId="28" fillId="24" borderId="10" xfId="3" applyNumberFormat="1" applyFont="1" applyFill="1" applyBorder="1" applyAlignment="1">
      <alignment horizontal="center" vertical="center" wrapText="1"/>
    </xf>
    <xf numFmtId="49" fontId="29" fillId="24" borderId="10" xfId="3" applyNumberFormat="1" applyFont="1" applyFill="1" applyBorder="1" applyAlignment="1">
      <alignment horizontal="center" vertical="center" wrapText="1"/>
    </xf>
    <xf numFmtId="49" fontId="9" fillId="0" borderId="10" xfId="3" quotePrefix="1" applyNumberFormat="1" applyFont="1" applyBorder="1"/>
    <xf numFmtId="164" fontId="0" fillId="0" borderId="10" xfId="0" applyNumberFormat="1" applyBorder="1"/>
    <xf numFmtId="0" fontId="35" fillId="25" borderId="10" xfId="0" applyFont="1" applyFill="1" applyBorder="1" applyAlignment="1">
      <alignment horizontal="center"/>
    </xf>
    <xf numFmtId="0" fontId="36" fillId="0" borderId="0" xfId="0" applyFont="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wrapText="1"/>
    </xf>
    <xf numFmtId="164" fontId="37" fillId="17" borderId="3" xfId="0" applyNumberFormat="1" applyFont="1" applyFill="1" applyBorder="1" applyAlignment="1" applyProtection="1">
      <alignment horizontal="center" vertical="center"/>
    </xf>
    <xf numFmtId="164" fontId="38" fillId="18" borderId="6" xfId="3" quotePrefix="1" applyNumberFormat="1" applyFont="1" applyFill="1" applyBorder="1" applyAlignment="1" applyProtection="1">
      <alignment horizontal="center" vertical="center"/>
    </xf>
    <xf numFmtId="0" fontId="15" fillId="0" borderId="5" xfId="0" applyFont="1" applyBorder="1" applyAlignment="1" applyProtection="1">
      <alignment vertical="center"/>
    </xf>
    <xf numFmtId="0" fontId="38" fillId="0" borderId="5" xfId="0" applyFont="1" applyBorder="1" applyAlignment="1" applyProtection="1">
      <alignment vertical="center"/>
    </xf>
    <xf numFmtId="0" fontId="31" fillId="18" borderId="10" xfId="0" applyFont="1" applyFill="1" applyBorder="1" applyAlignment="1" applyProtection="1">
      <alignment horizontal="center" vertical="center" wrapText="1"/>
    </xf>
    <xf numFmtId="0" fontId="41" fillId="0" borderId="10" xfId="0" applyFont="1" applyBorder="1" applyProtection="1"/>
    <xf numFmtId="0" fontId="31" fillId="18" borderId="16" xfId="0" applyFont="1" applyFill="1" applyBorder="1" applyAlignment="1" applyProtection="1">
      <alignment horizontal="center" vertical="center" wrapText="1"/>
    </xf>
    <xf numFmtId="164" fontId="31" fillId="18" borderId="16" xfId="0" applyNumberFormat="1" applyFont="1" applyFill="1" applyBorder="1" applyAlignment="1" applyProtection="1">
      <alignment horizontal="center" vertical="center" wrapText="1"/>
    </xf>
    <xf numFmtId="0" fontId="24" fillId="0" borderId="36" xfId="0" applyFont="1" applyBorder="1" applyAlignment="1" applyProtection="1">
      <alignment vertical="center"/>
    </xf>
    <xf numFmtId="7" fontId="39" fillId="18" borderId="37" xfId="1" quotePrefix="1" applyNumberFormat="1" applyFont="1" applyFill="1" applyBorder="1" applyAlignment="1" applyProtection="1">
      <alignment horizontal="center" vertical="center"/>
    </xf>
    <xf numFmtId="0" fontId="31" fillId="19" borderId="10" xfId="0" applyFont="1" applyFill="1" applyBorder="1" applyAlignment="1" applyProtection="1">
      <alignment horizontal="center" vertical="center" wrapText="1"/>
      <protection locked="0"/>
    </xf>
    <xf numFmtId="0" fontId="31" fillId="19" borderId="16" xfId="0" applyFont="1" applyFill="1" applyBorder="1" applyAlignment="1" applyProtection="1">
      <alignment horizontal="center" vertical="center" wrapText="1"/>
      <protection locked="0"/>
    </xf>
    <xf numFmtId="0" fontId="34" fillId="19" borderId="16" xfId="0" applyFont="1" applyFill="1" applyBorder="1" applyAlignment="1" applyProtection="1">
      <alignment horizontal="center" vertical="center" wrapText="1"/>
      <protection locked="0"/>
    </xf>
    <xf numFmtId="1" fontId="31" fillId="19" borderId="16" xfId="0" applyNumberFormat="1" applyFont="1" applyFill="1" applyBorder="1" applyAlignment="1" applyProtection="1">
      <alignment horizontal="center" vertical="center" wrapText="1"/>
      <protection locked="0"/>
    </xf>
    <xf numFmtId="0" fontId="5" fillId="2" borderId="29" xfId="2" applyFont="1" applyFill="1" applyBorder="1" applyAlignment="1" applyProtection="1">
      <alignment vertical="center" wrapText="1"/>
    </xf>
    <xf numFmtId="0" fontId="26" fillId="0" borderId="24" xfId="0" applyFont="1" applyFill="1" applyBorder="1" applyAlignment="1" applyProtection="1">
      <alignment horizontal="center"/>
    </xf>
    <xf numFmtId="0" fontId="48" fillId="0" borderId="0" xfId="0" applyFont="1" applyFill="1" applyBorder="1" applyAlignment="1" applyProtection="1">
      <alignment vertical="center" wrapText="1"/>
    </xf>
    <xf numFmtId="164" fontId="0" fillId="0" borderId="0" xfId="0" applyNumberFormat="1" applyFill="1" applyProtection="1"/>
    <xf numFmtId="0" fontId="11" fillId="0" borderId="10" xfId="3" applyFont="1" applyFill="1" applyBorder="1" applyAlignment="1">
      <alignment horizontal="left" vertical="center" wrapText="1"/>
    </xf>
    <xf numFmtId="0" fontId="11" fillId="26" borderId="10" xfId="3" applyFont="1" applyFill="1" applyBorder="1" applyAlignment="1">
      <alignment horizontal="left" vertical="center" wrapText="1"/>
    </xf>
    <xf numFmtId="0" fontId="11" fillId="6" borderId="10" xfId="3" applyFont="1" applyFill="1" applyBorder="1" applyAlignment="1">
      <alignment horizontal="left" vertical="center" wrapText="1"/>
    </xf>
    <xf numFmtId="0" fontId="8" fillId="0" borderId="0" xfId="0" applyFont="1" applyProtection="1"/>
    <xf numFmtId="0" fontId="49" fillId="2" borderId="0" xfId="0" applyFont="1" applyFill="1" applyAlignment="1">
      <alignment horizontal="left" vertical="center"/>
    </xf>
    <xf numFmtId="0" fontId="50" fillId="2" borderId="0" xfId="0" applyFont="1" applyFill="1" applyAlignment="1">
      <alignment horizontal="left" vertical="center"/>
    </xf>
    <xf numFmtId="0" fontId="19" fillId="2" borderId="0" xfId="0" applyFont="1" applyFill="1"/>
    <xf numFmtId="0" fontId="51" fillId="2" borderId="0" xfId="0" applyFont="1" applyFill="1" applyAlignment="1">
      <alignment horizontal="left" vertical="center"/>
    </xf>
    <xf numFmtId="0" fontId="52" fillId="2" borderId="0" xfId="0" applyFont="1" applyFill="1"/>
    <xf numFmtId="0" fontId="6" fillId="2" borderId="0" xfId="0" applyFont="1" applyFill="1" applyAlignment="1">
      <alignment wrapText="1"/>
    </xf>
    <xf numFmtId="0" fontId="6" fillId="2" borderId="0" xfId="0" applyFont="1" applyFill="1" applyAlignment="1">
      <alignment horizontal="left" wrapText="1"/>
    </xf>
    <xf numFmtId="0" fontId="54" fillId="2" borderId="0" xfId="0" applyFont="1" applyFill="1" applyAlignment="1">
      <alignment vertical="center"/>
    </xf>
    <xf numFmtId="0" fontId="55" fillId="2" borderId="0" xfId="0" applyFont="1" applyFill="1" applyAlignment="1">
      <alignment horizontal="left" vertical="center"/>
    </xf>
    <xf numFmtId="14" fontId="0" fillId="0" borderId="0" xfId="0" applyNumberFormat="1"/>
    <xf numFmtId="0" fontId="0" fillId="2" borderId="0" xfId="0" applyFill="1" applyAlignment="1">
      <alignment horizontal="center" vertical="center"/>
    </xf>
    <xf numFmtId="0" fontId="0" fillId="2" borderId="0" xfId="0" applyFill="1" applyAlignment="1">
      <alignment horizontal="center" vertical="center" wrapText="1"/>
    </xf>
    <xf numFmtId="14" fontId="0" fillId="2" borderId="0" xfId="0" applyNumberForma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vertical="center" wrapText="1"/>
    </xf>
    <xf numFmtId="0" fontId="3" fillId="2" borderId="0" xfId="0" applyFont="1" applyFill="1" applyAlignment="1">
      <alignment wrapText="1"/>
    </xf>
    <xf numFmtId="0" fontId="0" fillId="2" borderId="0" xfId="0" applyFill="1" applyProtection="1">
      <protection hidden="1"/>
    </xf>
    <xf numFmtId="14" fontId="32" fillId="19" borderId="10" xfId="0" applyNumberFormat="1" applyFont="1" applyFill="1" applyBorder="1" applyAlignment="1" applyProtection="1">
      <alignment horizontal="center" vertical="center"/>
      <protection locked="0"/>
    </xf>
    <xf numFmtId="4" fontId="0" fillId="31" borderId="10" xfId="0" applyNumberFormat="1" applyFill="1" applyBorder="1" applyProtection="1">
      <protection locked="0"/>
    </xf>
    <xf numFmtId="0" fontId="0" fillId="32" borderId="10" xfId="0" applyFill="1" applyBorder="1" applyProtection="1">
      <protection locked="0"/>
    </xf>
    <xf numFmtId="14" fontId="0" fillId="32" borderId="10" xfId="0" applyNumberFormat="1" applyFill="1" applyBorder="1" applyProtection="1">
      <protection locked="0"/>
    </xf>
    <xf numFmtId="164" fontId="3" fillId="31" borderId="10" xfId="0" applyNumberFormat="1" applyFont="1" applyFill="1" applyBorder="1" applyProtection="1">
      <protection locked="0"/>
    </xf>
    <xf numFmtId="164" fontId="0" fillId="31" borderId="10" xfId="0" applyNumberFormat="1" applyFill="1" applyBorder="1" applyProtection="1">
      <protection locked="0"/>
    </xf>
    <xf numFmtId="0" fontId="0" fillId="2" borderId="0" xfId="0" applyFill="1" applyProtection="1">
      <protection locked="0"/>
    </xf>
    <xf numFmtId="0" fontId="75" fillId="27" borderId="16" xfId="3" applyFont="1" applyFill="1" applyBorder="1" applyAlignment="1" applyProtection="1">
      <alignment horizontal="center" vertical="center" wrapText="1"/>
      <protection locked="0"/>
    </xf>
    <xf numFmtId="0" fontId="75" fillId="27" borderId="47" xfId="3" applyFont="1" applyFill="1" applyBorder="1" applyAlignment="1" applyProtection="1">
      <alignment vertical="center"/>
      <protection locked="0"/>
    </xf>
    <xf numFmtId="0" fontId="75" fillId="27" borderId="16" xfId="3" applyFont="1" applyFill="1" applyBorder="1" applyAlignment="1" applyProtection="1">
      <alignment vertical="center" wrapText="1"/>
      <protection locked="0"/>
    </xf>
    <xf numFmtId="9" fontId="75" fillId="27" borderId="16" xfId="8" applyFont="1" applyFill="1" applyBorder="1" applyAlignment="1" applyProtection="1">
      <alignment vertical="center" wrapText="1"/>
      <protection locked="0"/>
    </xf>
    <xf numFmtId="0" fontId="0" fillId="32" borderId="16" xfId="0" applyFill="1" applyBorder="1" applyProtection="1">
      <protection locked="0"/>
    </xf>
    <xf numFmtId="8" fontId="27" fillId="0" borderId="49" xfId="0" applyNumberFormat="1" applyFont="1" applyBorder="1" applyAlignment="1">
      <alignment horizontal="center" vertical="center" wrapText="1" readingOrder="1"/>
    </xf>
    <xf numFmtId="8" fontId="27" fillId="0" borderId="52" xfId="0" applyNumberFormat="1" applyFont="1" applyBorder="1" applyAlignment="1">
      <alignment horizontal="center" vertical="center" wrapText="1" readingOrder="1"/>
    </xf>
    <xf numFmtId="0" fontId="0" fillId="32" borderId="54" xfId="0" applyFill="1" applyBorder="1" applyProtection="1">
      <protection locked="0"/>
    </xf>
    <xf numFmtId="0" fontId="80" fillId="2" borderId="0" xfId="1" applyNumberFormat="1" applyFont="1" applyFill="1" applyBorder="1" applyAlignment="1" applyProtection="1">
      <alignment horizontal="center" vertical="center"/>
    </xf>
    <xf numFmtId="167" fontId="64" fillId="35" borderId="16" xfId="0" applyNumberFormat="1" applyFont="1" applyFill="1" applyBorder="1" applyAlignment="1" applyProtection="1">
      <alignment horizontal="center" vertical="center"/>
      <protection locked="0"/>
    </xf>
    <xf numFmtId="1" fontId="64" fillId="35" borderId="10"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center" wrapText="1"/>
    </xf>
    <xf numFmtId="0" fontId="39" fillId="19" borderId="10" xfId="0" applyFont="1" applyFill="1" applyBorder="1" applyAlignment="1" applyProtection="1">
      <alignment horizontal="center" vertical="center"/>
      <protection locked="0"/>
    </xf>
    <xf numFmtId="0" fontId="58" fillId="34" borderId="0" xfId="0" applyFont="1" applyFill="1" applyBorder="1" applyAlignment="1" applyProtection="1">
      <alignment vertical="center"/>
    </xf>
    <xf numFmtId="165" fontId="100" fillId="34" borderId="0" xfId="0" applyNumberFormat="1" applyFont="1" applyFill="1" applyBorder="1" applyAlignment="1" applyProtection="1">
      <alignment horizontal="center"/>
    </xf>
    <xf numFmtId="0" fontId="40" fillId="2" borderId="0" xfId="0" applyFont="1" applyFill="1" applyProtection="1"/>
    <xf numFmtId="0" fontId="58" fillId="2" borderId="0" xfId="0" applyFont="1" applyFill="1" applyBorder="1" applyAlignment="1" applyProtection="1">
      <alignment vertical="center" wrapText="1"/>
    </xf>
    <xf numFmtId="0" fontId="3" fillId="18" borderId="10" xfId="0" applyFont="1" applyFill="1" applyBorder="1" applyAlignment="1" applyProtection="1">
      <alignment horizontal="left" vertical="center" wrapText="1"/>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14" fillId="16" borderId="11" xfId="0" applyFont="1" applyFill="1" applyBorder="1" applyAlignment="1" applyProtection="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32" borderId="10" xfId="0" applyFill="1" applyBorder="1" applyAlignment="1" applyProtection="1">
      <alignment horizontal="center" vertical="center"/>
      <protection locked="0"/>
    </xf>
    <xf numFmtId="0" fontId="3" fillId="0" borderId="0" xfId="0" applyFont="1"/>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31" fillId="27" borderId="10" xfId="0" applyFont="1" applyFill="1" applyBorder="1" applyAlignment="1" applyProtection="1">
      <alignment horizontal="center" vertical="center"/>
      <protection locked="0"/>
    </xf>
    <xf numFmtId="14" fontId="31" fillId="27" borderId="10" xfId="0" applyNumberFormat="1" applyFont="1" applyFill="1" applyBorder="1" applyAlignment="1" applyProtection="1">
      <alignment horizontal="center" vertical="center"/>
      <protection locked="0"/>
    </xf>
    <xf numFmtId="0" fontId="31" fillId="19" borderId="10" xfId="0" applyFont="1" applyFill="1" applyBorder="1" applyAlignment="1" applyProtection="1">
      <alignment horizontal="center" vertical="center"/>
      <protection locked="0"/>
    </xf>
    <xf numFmtId="14" fontId="0" fillId="32" borderId="10" xfId="0" applyNumberFormat="1" applyFill="1" applyBorder="1" applyAlignment="1" applyProtection="1">
      <alignment horizontal="center" vertical="center"/>
      <protection locked="0"/>
    </xf>
    <xf numFmtId="0" fontId="31" fillId="27" borderId="10" xfId="0" applyNumberFormat="1" applyFont="1" applyFill="1" applyBorder="1" applyAlignment="1" applyProtection="1">
      <alignment horizontal="center" vertical="center"/>
      <protection locked="0"/>
    </xf>
    <xf numFmtId="0" fontId="53" fillId="2" borderId="0" xfId="0" applyFont="1" applyFill="1" applyAlignment="1">
      <alignment wrapText="1"/>
    </xf>
    <xf numFmtId="0" fontId="6" fillId="2" borderId="0" xfId="0" applyFont="1" applyFill="1" applyAlignment="1">
      <alignment vertical="center" wrapText="1"/>
    </xf>
    <xf numFmtId="0" fontId="13" fillId="34" borderId="0" xfId="0" applyFont="1" applyFill="1" applyBorder="1" applyProtection="1"/>
    <xf numFmtId="0" fontId="0" fillId="0" borderId="39" xfId="0" applyBorder="1" applyProtection="1"/>
    <xf numFmtId="0" fontId="0" fillId="0" borderId="8" xfId="0" applyBorder="1" applyProtection="1"/>
    <xf numFmtId="4" fontId="108" fillId="16" borderId="0" xfId="0" applyNumberFormat="1" applyFont="1" applyFill="1" applyBorder="1" applyAlignment="1" applyProtection="1"/>
    <xf numFmtId="0" fontId="0" fillId="0" borderId="0" xfId="0" applyBorder="1" applyProtection="1"/>
    <xf numFmtId="0" fontId="0" fillId="8" borderId="10" xfId="0" applyFill="1" applyBorder="1" applyProtection="1">
      <protection locked="0"/>
    </xf>
    <xf numFmtId="0" fontId="32" fillId="3" borderId="16" xfId="0" applyFont="1" applyFill="1" applyBorder="1" applyAlignment="1" applyProtection="1">
      <alignment horizontal="center" vertical="center" wrapText="1"/>
    </xf>
    <xf numFmtId="0" fontId="5" fillId="36" borderId="10" xfId="2" applyFont="1" applyFill="1" applyBorder="1" applyAlignment="1" applyProtection="1">
      <alignment horizontal="center" vertical="center" wrapText="1"/>
    </xf>
    <xf numFmtId="0" fontId="5" fillId="36" borderId="21" xfId="2" applyFont="1" applyFill="1" applyBorder="1" applyAlignment="1" applyProtection="1">
      <alignment horizontal="center" vertical="center" wrapText="1"/>
    </xf>
    <xf numFmtId="0" fontId="5" fillId="36" borderId="1" xfId="2" applyFont="1" applyFill="1" applyBorder="1" applyAlignment="1" applyProtection="1">
      <alignment horizontal="center" vertical="center" wrapText="1"/>
    </xf>
    <xf numFmtId="0" fontId="26" fillId="36" borderId="10" xfId="0" applyFont="1" applyFill="1" applyBorder="1" applyAlignment="1" applyProtection="1">
      <alignment horizontal="center" vertical="center" wrapText="1"/>
    </xf>
    <xf numFmtId="0" fontId="26" fillId="36" borderId="9" xfId="0" applyFont="1" applyFill="1" applyBorder="1" applyAlignment="1" applyProtection="1">
      <alignment horizontal="left" vertical="center" wrapText="1"/>
    </xf>
    <xf numFmtId="164" fontId="40" fillId="36" borderId="10" xfId="1" applyNumberFormat="1" applyFont="1" applyFill="1" applyBorder="1" applyAlignment="1" applyProtection="1">
      <alignment horizontal="center" vertical="center"/>
    </xf>
    <xf numFmtId="0" fontId="26" fillId="36" borderId="9" xfId="0" applyFont="1" applyFill="1" applyBorder="1" applyAlignment="1" applyProtection="1">
      <alignment wrapText="1"/>
    </xf>
    <xf numFmtId="0" fontId="5" fillId="36" borderId="4" xfId="2" applyFont="1" applyFill="1" applyBorder="1" applyAlignment="1" applyProtection="1">
      <alignment horizontal="center" vertical="center"/>
    </xf>
    <xf numFmtId="0" fontId="25"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63" xfId="0" applyFont="1" applyBorder="1" applyAlignment="1">
      <alignment horizontal="center" vertical="center"/>
    </xf>
    <xf numFmtId="0" fontId="0" fillId="0" borderId="63" xfId="0" applyBorder="1" applyAlignment="1">
      <alignment horizontal="center"/>
    </xf>
    <xf numFmtId="0" fontId="26" fillId="32" borderId="0" xfId="0" applyFont="1" applyFill="1"/>
    <xf numFmtId="2" fontId="3" fillId="19" borderId="67" xfId="0" applyNumberFormat="1" applyFont="1" applyFill="1" applyBorder="1" applyProtection="1">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112" fillId="0" borderId="0" xfId="0" applyFont="1"/>
    <xf numFmtId="0" fontId="0" fillId="19" borderId="10" xfId="0" applyFill="1" applyBorder="1" applyProtection="1">
      <protection locked="0"/>
    </xf>
    <xf numFmtId="166" fontId="0" fillId="19" borderId="10" xfId="0" applyNumberFormat="1" applyFill="1" applyBorder="1" applyProtection="1">
      <protection locked="0"/>
    </xf>
    <xf numFmtId="0" fontId="102" fillId="2" borderId="0" xfId="0" applyFont="1" applyFill="1" applyBorder="1" applyAlignment="1">
      <alignment horizontal="right"/>
    </xf>
    <xf numFmtId="0" fontId="102" fillId="2" borderId="0" xfId="0" applyFont="1" applyFill="1" applyBorder="1" applyAlignment="1">
      <alignment horizontal="left" wrapText="1"/>
    </xf>
    <xf numFmtId="9" fontId="0" fillId="28" borderId="8" xfId="8" applyFont="1" applyFill="1" applyBorder="1" applyAlignment="1" applyProtection="1">
      <alignment horizontal="center" vertical="center"/>
    </xf>
    <xf numFmtId="0" fontId="0" fillId="0" borderId="20" xfId="0" applyBorder="1" applyProtection="1"/>
    <xf numFmtId="0" fontId="113" fillId="0" borderId="22" xfId="0" applyFont="1" applyBorder="1" applyAlignment="1" applyProtection="1">
      <alignment horizontal="center" vertical="center"/>
    </xf>
    <xf numFmtId="0" fontId="0" fillId="0" borderId="10" xfId="0" applyBorder="1" applyAlignment="1" applyProtection="1">
      <alignment horizontal="center" vertical="center"/>
    </xf>
    <xf numFmtId="0" fontId="61" fillId="28" borderId="3" xfId="0" applyFont="1" applyFill="1" applyBorder="1" applyProtection="1"/>
    <xf numFmtId="0" fontId="62" fillId="2" borderId="3" xfId="0" applyFont="1" applyFill="1" applyBorder="1" applyProtection="1"/>
    <xf numFmtId="166" fontId="0" fillId="28" borderId="10" xfId="0" applyNumberFormat="1" applyFill="1" applyBorder="1" applyProtection="1"/>
    <xf numFmtId="0" fontId="42" fillId="27" borderId="7" xfId="0" applyFont="1" applyFill="1" applyBorder="1" applyProtection="1"/>
    <xf numFmtId="0" fontId="62" fillId="2" borderId="7" xfId="0" applyFont="1" applyFill="1" applyBorder="1" applyProtection="1"/>
    <xf numFmtId="0" fontId="8" fillId="28" borderId="10" xfId="0" applyFont="1" applyFill="1" applyBorder="1" applyProtection="1"/>
    <xf numFmtId="0" fontId="3" fillId="0" borderId="38" xfId="0" applyFont="1" applyBorder="1" applyProtection="1"/>
    <xf numFmtId="0" fontId="0" fillId="0" borderId="38" xfId="0" applyBorder="1" applyProtection="1"/>
    <xf numFmtId="0" fontId="0" fillId="0" borderId="23" xfId="0" applyBorder="1" applyProtection="1"/>
    <xf numFmtId="0" fontId="0" fillId="0" borderId="24" xfId="0" applyBorder="1" applyProtection="1"/>
    <xf numFmtId="0" fontId="5" fillId="36" borderId="4" xfId="2" applyFont="1" applyFill="1" applyBorder="1" applyAlignment="1" applyProtection="1">
      <alignment vertical="center"/>
    </xf>
    <xf numFmtId="0" fontId="5" fillId="36" borderId="1" xfId="2" applyFont="1" applyFill="1" applyBorder="1" applyAlignment="1" applyProtection="1">
      <alignment vertical="center" wrapText="1"/>
    </xf>
    <xf numFmtId="0" fontId="40" fillId="0" borderId="0" xfId="0" applyFont="1" applyFill="1" applyBorder="1" applyAlignment="1" applyProtection="1">
      <alignment horizontal="center" vertical="center"/>
    </xf>
    <xf numFmtId="0" fontId="40" fillId="0" borderId="0" xfId="0" applyFont="1" applyProtection="1"/>
    <xf numFmtId="0" fontId="0" fillId="0" borderId="0" xfId="0" applyAlignment="1" applyProtection="1">
      <alignment wrapText="1"/>
    </xf>
    <xf numFmtId="0" fontId="0" fillId="39" borderId="39" xfId="0" applyFill="1" applyBorder="1" applyAlignment="1" applyProtection="1">
      <alignment horizontal="center" vertical="center"/>
      <protection locked="0"/>
    </xf>
    <xf numFmtId="0" fontId="0" fillId="2" borderId="21" xfId="0" applyFill="1" applyBorder="1" applyProtection="1"/>
    <xf numFmtId="0" fontId="79" fillId="16" borderId="0" xfId="0" applyFont="1" applyFill="1" applyBorder="1" applyAlignment="1" applyProtection="1">
      <alignment vertical="center" wrapText="1"/>
    </xf>
    <xf numFmtId="0" fontId="0" fillId="2" borderId="0" xfId="0" applyFill="1" applyBorder="1" applyProtection="1"/>
    <xf numFmtId="0" fontId="4" fillId="2" borderId="0" xfId="0" applyFont="1" applyFill="1" applyBorder="1" applyAlignment="1" applyProtection="1">
      <alignment horizontal="left"/>
    </xf>
    <xf numFmtId="0" fontId="14" fillId="16" borderId="17" xfId="0" applyFont="1" applyFill="1" applyBorder="1" applyAlignment="1" applyProtection="1">
      <alignment horizontal="center" vertical="center"/>
    </xf>
    <xf numFmtId="0" fontId="14" fillId="16" borderId="11" xfId="0" applyFont="1" applyFill="1" applyBorder="1" applyAlignment="1" applyProtection="1">
      <alignment horizontal="center" vertical="center"/>
    </xf>
    <xf numFmtId="0" fontId="14" fillId="16" borderId="12" xfId="0" applyFont="1" applyFill="1" applyBorder="1" applyAlignment="1" applyProtection="1">
      <alignment horizontal="center" vertical="center"/>
    </xf>
    <xf numFmtId="165" fontId="17" fillId="34" borderId="0" xfId="0" applyNumberFormat="1" applyFont="1" applyFill="1" applyProtection="1"/>
    <xf numFmtId="0" fontId="76" fillId="0" borderId="0" xfId="0" applyFont="1" applyProtection="1"/>
    <xf numFmtId="0" fontId="86" fillId="2" borderId="0" xfId="0" applyFont="1" applyFill="1" applyAlignment="1" applyProtection="1">
      <alignment horizontal="center" vertical="center"/>
    </xf>
    <xf numFmtId="164" fontId="81" fillId="2" borderId="0" xfId="0" applyNumberFormat="1" applyFont="1" applyFill="1" applyAlignment="1" applyProtection="1">
      <alignment horizontal="center" vertical="center"/>
    </xf>
    <xf numFmtId="0" fontId="18" fillId="2" borderId="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84" fillId="0" borderId="0" xfId="0" applyFont="1" applyAlignment="1" applyProtection="1">
      <alignment horizontal="left" wrapText="1"/>
    </xf>
    <xf numFmtId="0" fontId="106" fillId="36" borderId="3" xfId="0" applyFont="1" applyFill="1" applyBorder="1" applyAlignment="1" applyProtection="1">
      <alignment horizontal="center" vertical="center" wrapText="1"/>
    </xf>
    <xf numFmtId="164" fontId="81" fillId="28" borderId="3" xfId="0" applyNumberFormat="1" applyFont="1" applyFill="1" applyBorder="1" applyAlignment="1" applyProtection="1">
      <alignment horizontal="center" vertical="center"/>
    </xf>
    <xf numFmtId="0" fontId="18" fillId="2" borderId="0" xfId="0" applyFont="1" applyFill="1" applyBorder="1" applyAlignment="1" applyProtection="1">
      <alignment vertical="center" wrapText="1"/>
    </xf>
    <xf numFmtId="0" fontId="81" fillId="2" borderId="0" xfId="0" applyFont="1" applyFill="1" applyBorder="1" applyAlignment="1" applyProtection="1">
      <alignment vertical="center"/>
    </xf>
    <xf numFmtId="0" fontId="76" fillId="2" borderId="0" xfId="0" applyFont="1" applyFill="1" applyAlignment="1" applyProtection="1">
      <alignment vertical="center"/>
    </xf>
    <xf numFmtId="0" fontId="78" fillId="2" borderId="0" xfId="0" applyFont="1" applyFill="1" applyProtection="1"/>
    <xf numFmtId="0" fontId="65" fillId="36" borderId="10" xfId="0" applyFont="1" applyFill="1" applyBorder="1" applyAlignment="1" applyProtection="1">
      <alignment horizontal="center" vertical="center" wrapText="1"/>
    </xf>
    <xf numFmtId="0" fontId="65" fillId="36" borderId="10" xfId="0" applyFont="1" applyFill="1" applyBorder="1" applyAlignment="1" applyProtection="1">
      <alignment horizontal="center" vertical="center"/>
    </xf>
    <xf numFmtId="0" fontId="65" fillId="0" borderId="0" xfId="0" applyFont="1" applyFill="1" applyBorder="1" applyAlignment="1" applyProtection="1">
      <alignment horizontal="center" vertical="center"/>
    </xf>
    <xf numFmtId="0" fontId="33" fillId="0" borderId="0" xfId="2" applyFont="1" applyAlignment="1" applyProtection="1">
      <alignment horizontal="center" vertical="center" wrapText="1"/>
    </xf>
    <xf numFmtId="0" fontId="93" fillId="2" borderId="0" xfId="0" applyFont="1" applyFill="1" applyAlignment="1" applyProtection="1">
      <alignment horizontal="left" vertical="center" wrapText="1"/>
    </xf>
    <xf numFmtId="0" fontId="91" fillId="2" borderId="0" xfId="0" applyFont="1" applyFill="1" applyAlignment="1" applyProtection="1">
      <alignment horizontal="left" vertical="center" wrapText="1"/>
    </xf>
    <xf numFmtId="0" fontId="30" fillId="2" borderId="0" xfId="0" applyFont="1" applyFill="1" applyAlignment="1" applyProtection="1">
      <alignment vertical="center" wrapText="1"/>
    </xf>
    <xf numFmtId="0" fontId="65" fillId="36" borderId="26" xfId="2" applyFont="1" applyFill="1" applyBorder="1" applyAlignment="1" applyProtection="1">
      <alignment horizontal="center" vertical="center" wrapText="1"/>
    </xf>
    <xf numFmtId="0" fontId="65" fillId="36" borderId="27" xfId="2" applyFont="1" applyFill="1" applyBorder="1" applyAlignment="1" applyProtection="1">
      <alignment horizontal="center" vertical="center" wrapText="1"/>
    </xf>
    <xf numFmtId="0" fontId="82" fillId="36" borderId="28" xfId="2" applyFont="1" applyFill="1" applyBorder="1" applyAlignment="1" applyProtection="1">
      <alignment horizontal="center" vertical="center" wrapText="1"/>
    </xf>
    <xf numFmtId="0" fontId="82" fillId="36" borderId="27" xfId="2" applyFont="1" applyFill="1" applyBorder="1" applyAlignment="1" applyProtection="1">
      <alignment horizontal="center" vertical="center" wrapText="1"/>
    </xf>
    <xf numFmtId="0" fontId="82" fillId="36" borderId="26" xfId="2" applyFont="1" applyFill="1" applyBorder="1" applyAlignment="1" applyProtection="1">
      <alignment horizontal="center" vertical="center" wrapText="1"/>
    </xf>
    <xf numFmtId="0" fontId="82" fillId="36" borderId="27" xfId="0" applyFont="1" applyFill="1" applyBorder="1" applyAlignment="1" applyProtection="1">
      <alignment horizontal="center" vertical="center" wrapText="1"/>
    </xf>
    <xf numFmtId="0" fontId="82" fillId="36" borderId="12" xfId="0" applyFont="1" applyFill="1" applyBorder="1" applyAlignment="1" applyProtection="1">
      <alignment horizontal="center" vertical="center"/>
    </xf>
    <xf numFmtId="0" fontId="31" fillId="0" borderId="0" xfId="0" applyFont="1" applyProtection="1"/>
    <xf numFmtId="0" fontId="76" fillId="0" borderId="0" xfId="0" applyFont="1" applyBorder="1" applyProtection="1"/>
    <xf numFmtId="0" fontId="76" fillId="0" borderId="0" xfId="0" applyFont="1" applyBorder="1" applyAlignment="1" applyProtection="1">
      <alignment wrapText="1"/>
    </xf>
    <xf numFmtId="0" fontId="77" fillId="16" borderId="0" xfId="0" applyFont="1" applyFill="1" applyBorder="1" applyAlignment="1" applyProtection="1">
      <alignment wrapText="1"/>
    </xf>
    <xf numFmtId="0" fontId="78" fillId="2" borderId="0"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xf>
    <xf numFmtId="0" fontId="77" fillId="16" borderId="0" xfId="0" applyFont="1" applyFill="1" applyProtection="1"/>
    <xf numFmtId="0" fontId="78" fillId="2" borderId="0" xfId="0" applyFont="1" applyFill="1" applyBorder="1" applyProtection="1"/>
    <xf numFmtId="0" fontId="76" fillId="0" borderId="0" xfId="0" applyFont="1" applyAlignment="1" applyProtection="1">
      <alignment wrapText="1"/>
    </xf>
    <xf numFmtId="0" fontId="78" fillId="0" borderId="0" xfId="0" applyFont="1" applyFill="1" applyBorder="1" applyAlignment="1" applyProtection="1">
      <alignment horizontal="center" vertical="center"/>
    </xf>
    <xf numFmtId="0" fontId="77" fillId="16" borderId="0" xfId="0" applyFont="1" applyFill="1" applyAlignment="1" applyProtection="1">
      <alignment horizontal="center" vertical="center"/>
    </xf>
    <xf numFmtId="0" fontId="76" fillId="0" borderId="0" xfId="0" applyFont="1" applyAlignment="1" applyProtection="1">
      <alignment vertical="center"/>
    </xf>
    <xf numFmtId="0" fontId="65" fillId="0" borderId="0" xfId="2" applyFont="1" applyAlignment="1" applyProtection="1">
      <alignment horizontal="center" vertical="center" wrapText="1"/>
    </xf>
    <xf numFmtId="0" fontId="58" fillId="2" borderId="0" xfId="0" applyFont="1" applyFill="1" applyAlignment="1" applyProtection="1">
      <alignment vertical="center" wrapText="1"/>
    </xf>
    <xf numFmtId="0" fontId="58" fillId="2" borderId="0" xfId="0" applyFont="1" applyFill="1" applyAlignment="1" applyProtection="1">
      <alignment horizontal="center" vertical="center" wrapText="1"/>
    </xf>
    <xf numFmtId="0" fontId="87" fillId="2" borderId="24" xfId="0" applyFont="1" applyFill="1" applyBorder="1" applyAlignment="1" applyProtection="1">
      <alignment horizontal="left" vertical="center" wrapText="1"/>
    </xf>
    <xf numFmtId="0" fontId="64" fillId="19" borderId="16" xfId="0" applyFont="1" applyFill="1" applyBorder="1" applyAlignment="1" applyProtection="1">
      <alignment horizontal="center" vertical="center"/>
    </xf>
    <xf numFmtId="164" fontId="31" fillId="18" borderId="16" xfId="0" applyNumberFormat="1" applyFont="1" applyFill="1" applyBorder="1" applyAlignment="1" applyProtection="1">
      <alignment horizontal="center" vertical="center"/>
    </xf>
    <xf numFmtId="164" fontId="64" fillId="18" borderId="16" xfId="0" applyNumberFormat="1" applyFont="1" applyFill="1" applyBorder="1" applyAlignment="1" applyProtection="1">
      <alignment horizontal="center" vertical="center" wrapText="1"/>
    </xf>
    <xf numFmtId="2" fontId="31" fillId="0" borderId="0" xfId="0" applyNumberFormat="1" applyFont="1" applyAlignment="1" applyProtection="1">
      <alignment vertical="top" wrapText="1"/>
    </xf>
    <xf numFmtId="0" fontId="31" fillId="0" borderId="0" xfId="0" applyFont="1" applyAlignment="1" applyProtection="1">
      <alignment vertical="top" wrapText="1"/>
    </xf>
    <xf numFmtId="0" fontId="64" fillId="19" borderId="10" xfId="0" applyFont="1" applyFill="1" applyBorder="1" applyAlignment="1" applyProtection="1">
      <alignment horizontal="center" vertical="center"/>
    </xf>
    <xf numFmtId="164" fontId="31" fillId="18" borderId="14" xfId="0" applyNumberFormat="1" applyFont="1" applyFill="1" applyBorder="1" applyAlignment="1" applyProtection="1">
      <alignment horizontal="center" vertical="center"/>
    </xf>
    <xf numFmtId="0" fontId="31" fillId="18" borderId="15" xfId="0" applyFont="1" applyFill="1" applyBorder="1" applyAlignment="1" applyProtection="1">
      <alignment horizontal="center" vertical="center" wrapText="1"/>
    </xf>
    <xf numFmtId="0" fontId="64" fillId="19" borderId="15" xfId="0" applyFont="1" applyFill="1" applyBorder="1" applyAlignment="1" applyProtection="1">
      <alignment horizontal="center" vertical="center"/>
    </xf>
    <xf numFmtId="164" fontId="31" fillId="18" borderId="41" xfId="0" applyNumberFormat="1" applyFont="1" applyFill="1" applyBorder="1" applyAlignment="1" applyProtection="1">
      <alignment horizontal="center" vertical="center"/>
    </xf>
    <xf numFmtId="0" fontId="86" fillId="2" borderId="0" xfId="0" applyFont="1" applyFill="1" applyProtection="1"/>
    <xf numFmtId="0" fontId="0" fillId="0" borderId="0" xfId="0" applyFill="1" applyBorder="1" applyProtection="1"/>
    <xf numFmtId="0" fontId="40" fillId="0" borderId="0" xfId="0" applyFont="1" applyFill="1" applyBorder="1" applyProtection="1"/>
    <xf numFmtId="0" fontId="86" fillId="0" borderId="0" xfId="0" applyFont="1" applyFill="1" applyBorder="1" applyAlignment="1" applyProtection="1">
      <alignment horizontal="center" vertical="center"/>
    </xf>
    <xf numFmtId="0" fontId="86" fillId="0" borderId="0" xfId="0" applyFont="1" applyFill="1" applyBorder="1" applyProtection="1"/>
    <xf numFmtId="0" fontId="76" fillId="0" borderId="0" xfId="0" applyFont="1" applyFill="1" applyBorder="1" applyProtection="1"/>
    <xf numFmtId="0" fontId="76" fillId="0" borderId="0" xfId="0" applyFont="1" applyProtection="1">
      <protection locked="0"/>
    </xf>
    <xf numFmtId="0" fontId="2" fillId="34" borderId="0" xfId="0" applyFont="1" applyFill="1" applyBorder="1" applyProtection="1"/>
    <xf numFmtId="0" fontId="23" fillId="34" borderId="0" xfId="0" applyFont="1" applyFill="1" applyBorder="1" applyProtection="1"/>
    <xf numFmtId="0" fontId="33" fillId="36" borderId="1" xfId="2" applyFont="1" applyFill="1" applyBorder="1" applyAlignment="1" applyProtection="1">
      <alignment horizontal="center" vertical="center" wrapText="1"/>
    </xf>
    <xf numFmtId="0" fontId="33" fillId="36" borderId="26" xfId="2" applyFont="1" applyFill="1" applyBorder="1" applyAlignment="1" applyProtection="1">
      <alignment horizontal="center" vertical="center" wrapText="1"/>
    </xf>
    <xf numFmtId="0" fontId="33" fillId="33" borderId="26" xfId="2" applyFont="1" applyFill="1" applyBorder="1" applyAlignment="1" applyProtection="1">
      <alignment horizontal="center" vertical="center" wrapText="1"/>
    </xf>
    <xf numFmtId="0" fontId="33" fillId="36" borderId="43" xfId="2" applyFont="1" applyFill="1" applyBorder="1" applyAlignment="1" applyProtection="1">
      <alignment horizontal="center" vertical="center" wrapText="1"/>
    </xf>
    <xf numFmtId="0" fontId="33" fillId="36" borderId="27" xfId="2" applyFont="1" applyFill="1" applyBorder="1" applyAlignment="1" applyProtection="1">
      <alignment horizontal="center" vertical="center" wrapText="1"/>
    </xf>
    <xf numFmtId="0" fontId="33" fillId="36" borderId="28" xfId="2" applyFont="1" applyFill="1" applyBorder="1" applyAlignment="1" applyProtection="1">
      <alignment horizontal="center" vertical="center" wrapText="1"/>
    </xf>
    <xf numFmtId="0" fontId="31" fillId="7" borderId="10" xfId="0" applyFont="1" applyFill="1" applyBorder="1" applyAlignment="1" applyProtection="1">
      <alignment horizontal="center" vertical="center" wrapText="1"/>
    </xf>
    <xf numFmtId="0" fontId="61" fillId="2" borderId="0" xfId="0" applyFont="1" applyFill="1" applyBorder="1" applyProtection="1"/>
    <xf numFmtId="0" fontId="62" fillId="2" borderId="0" xfId="0" applyFont="1" applyFill="1" applyBorder="1" applyProtection="1"/>
    <xf numFmtId="0" fontId="49" fillId="2" borderId="0" xfId="0" applyFont="1" applyFill="1" applyProtection="1"/>
    <xf numFmtId="0" fontId="42" fillId="37" borderId="0" xfId="0" applyFont="1" applyFill="1" applyBorder="1" applyProtection="1"/>
    <xf numFmtId="0" fontId="51" fillId="2" borderId="0" xfId="0" applyFont="1" applyFill="1" applyAlignment="1" applyProtection="1">
      <alignment horizontal="left" vertical="center"/>
    </xf>
    <xf numFmtId="0" fontId="42" fillId="2" borderId="0" xfId="0" applyFont="1" applyFill="1" applyBorder="1" applyProtection="1"/>
    <xf numFmtId="165" fontId="17" fillId="2" borderId="0" xfId="0" applyNumberFormat="1" applyFont="1" applyFill="1" applyProtection="1"/>
    <xf numFmtId="0" fontId="17" fillId="2" borderId="0" xfId="0" applyFont="1" applyFill="1" applyProtection="1"/>
    <xf numFmtId="164" fontId="0" fillId="28" borderId="12" xfId="0" applyNumberFormat="1" applyFill="1" applyBorder="1" applyProtection="1"/>
    <xf numFmtId="164" fontId="0" fillId="0" borderId="0" xfId="0" applyNumberFormat="1" applyFill="1" applyBorder="1" applyProtection="1"/>
    <xf numFmtId="0" fontId="2" fillId="2" borderId="0" xfId="0" applyFont="1" applyFill="1" applyProtection="1"/>
    <xf numFmtId="166" fontId="0" fillId="2" borderId="0" xfId="0" applyNumberFormat="1" applyFill="1" applyProtection="1"/>
    <xf numFmtId="0" fontId="0" fillId="33" borderId="0" xfId="0" applyFill="1" applyProtection="1"/>
    <xf numFmtId="0" fontId="26" fillId="36" borderId="12" xfId="0" applyFont="1" applyFill="1" applyBorder="1" applyAlignment="1" applyProtection="1">
      <alignment horizontal="center" vertical="center" wrapText="1"/>
    </xf>
    <xf numFmtId="0" fontId="26" fillId="33" borderId="0" xfId="0" applyFont="1" applyFill="1" applyAlignment="1" applyProtection="1">
      <alignment horizontal="center" vertical="center"/>
    </xf>
    <xf numFmtId="0" fontId="66" fillId="36" borderId="3" xfId="0" applyFont="1" applyFill="1" applyBorder="1" applyAlignment="1" applyProtection="1">
      <alignment horizontal="center" vertical="center" wrapText="1"/>
    </xf>
    <xf numFmtId="0" fontId="66" fillId="33" borderId="3" xfId="0" applyFont="1" applyFill="1" applyBorder="1" applyAlignment="1" applyProtection="1">
      <alignment horizontal="center" vertical="center" wrapText="1"/>
    </xf>
    <xf numFmtId="0" fontId="66" fillId="36" borderId="17" xfId="0" applyFont="1" applyFill="1" applyBorder="1" applyAlignment="1" applyProtection="1">
      <alignment horizontal="center" vertical="center" wrapText="1"/>
    </xf>
    <xf numFmtId="0" fontId="26" fillId="36" borderId="26" xfId="2" applyFont="1" applyFill="1" applyBorder="1" applyAlignment="1" applyProtection="1">
      <alignment horizontal="center" vertical="center" wrapText="1"/>
    </xf>
    <xf numFmtId="0" fontId="26" fillId="36" borderId="48" xfId="2" applyFont="1" applyFill="1" applyBorder="1" applyAlignment="1" applyProtection="1">
      <alignment horizontal="center" vertical="center" wrapText="1"/>
    </xf>
    <xf numFmtId="0" fontId="26" fillId="36" borderId="27" xfId="2" applyFont="1" applyFill="1" applyBorder="1" applyAlignment="1" applyProtection="1">
      <alignment horizontal="center" vertical="center" wrapText="1"/>
    </xf>
    <xf numFmtId="0" fontId="26" fillId="36" borderId="43" xfId="2" applyFont="1" applyFill="1" applyBorder="1" applyAlignment="1" applyProtection="1">
      <alignment horizontal="center" vertical="center" wrapText="1"/>
    </xf>
    <xf numFmtId="0" fontId="68" fillId="30" borderId="3"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28" borderId="16" xfId="0" applyFill="1" applyBorder="1" applyProtection="1"/>
    <xf numFmtId="0" fontId="0" fillId="8" borderId="16" xfId="0" applyFill="1" applyBorder="1" applyProtection="1"/>
    <xf numFmtId="0" fontId="0" fillId="28" borderId="16" xfId="0" applyFill="1" applyBorder="1" applyAlignment="1" applyProtection="1">
      <alignment wrapText="1"/>
    </xf>
    <xf numFmtId="0" fontId="75" fillId="28" borderId="16" xfId="3" applyFont="1" applyFill="1" applyBorder="1" applyAlignment="1" applyProtection="1">
      <alignment vertical="center" wrapText="1"/>
    </xf>
    <xf numFmtId="164" fontId="75" fillId="28" borderId="16" xfId="3" applyNumberFormat="1" applyFont="1" applyFill="1" applyBorder="1" applyAlignment="1" applyProtection="1">
      <alignment vertical="center" wrapText="1"/>
    </xf>
    <xf numFmtId="166" fontId="75" fillId="28" borderId="16" xfId="8" applyNumberFormat="1" applyFont="1" applyFill="1" applyBorder="1" applyAlignment="1" applyProtection="1">
      <alignment vertical="center" wrapText="1"/>
    </xf>
    <xf numFmtId="166" fontId="75" fillId="28" borderId="16" xfId="3" applyNumberFormat="1" applyFont="1" applyFill="1" applyBorder="1" applyAlignment="1" applyProtection="1">
      <alignment vertical="center" wrapText="1"/>
    </xf>
    <xf numFmtId="2" fontId="75" fillId="28" borderId="16" xfId="3" applyNumberFormat="1" applyFont="1" applyFill="1" applyBorder="1" applyAlignment="1" applyProtection="1">
      <alignment vertical="center" wrapText="1"/>
    </xf>
    <xf numFmtId="0" fontId="0" fillId="28" borderId="0" xfId="0" applyFill="1" applyProtection="1"/>
    <xf numFmtId="166" fontId="75" fillId="19" borderId="16" xfId="3" applyNumberFormat="1" applyFont="1" applyFill="1" applyBorder="1" applyAlignment="1" applyProtection="1">
      <alignment vertical="center" wrapText="1"/>
      <protection locked="0"/>
    </xf>
    <xf numFmtId="9" fontId="75" fillId="32" borderId="16" xfId="8" applyFont="1" applyFill="1" applyBorder="1" applyAlignment="1" applyProtection="1">
      <alignment vertical="center" wrapText="1"/>
      <protection locked="0"/>
    </xf>
    <xf numFmtId="166" fontId="75" fillId="32" borderId="16" xfId="3" applyNumberFormat="1" applyFont="1" applyFill="1" applyBorder="1" applyAlignment="1" applyProtection="1">
      <alignment vertical="center" wrapText="1"/>
      <protection locked="0"/>
    </xf>
    <xf numFmtId="0" fontId="63" fillId="2" borderId="0" xfId="0" applyFont="1" applyFill="1" applyProtection="1"/>
    <xf numFmtId="0" fontId="3" fillId="2" borderId="0" xfId="0" applyFont="1" applyFill="1" applyProtection="1"/>
    <xf numFmtId="0" fontId="64" fillId="0" borderId="3" xfId="0" applyFont="1" applyBorder="1" applyProtection="1"/>
    <xf numFmtId="164" fontId="64" fillId="28" borderId="3" xfId="0" applyNumberFormat="1" applyFont="1" applyFill="1" applyBorder="1" applyProtection="1"/>
    <xf numFmtId="0" fontId="64" fillId="0" borderId="0" xfId="0" applyFont="1" applyBorder="1" applyProtection="1"/>
    <xf numFmtId="164" fontId="40" fillId="0" borderId="0" xfId="0" applyNumberFormat="1" applyFont="1" applyFill="1" applyBorder="1" applyProtection="1"/>
    <xf numFmtId="4" fontId="0" fillId="2" borderId="0" xfId="0" applyNumberFormat="1" applyFill="1" applyProtection="1"/>
    <xf numFmtId="0" fontId="64" fillId="2" borderId="0" xfId="0" applyFont="1" applyFill="1" applyProtection="1"/>
    <xf numFmtId="0" fontId="64" fillId="33" borderId="0" xfId="0" applyFont="1" applyFill="1" applyProtection="1"/>
    <xf numFmtId="164" fontId="25" fillId="2" borderId="0" xfId="0" applyNumberFormat="1" applyFont="1" applyFill="1" applyProtection="1"/>
    <xf numFmtId="0" fontId="26" fillId="36" borderId="2" xfId="2" applyFont="1" applyFill="1" applyBorder="1" applyAlignment="1" applyProtection="1">
      <alignment horizontal="center" vertical="center" wrapText="1"/>
    </xf>
    <xf numFmtId="0" fontId="26" fillId="36" borderId="1" xfId="2" applyFont="1" applyFill="1" applyBorder="1" applyAlignment="1" applyProtection="1">
      <alignment horizontal="center" vertical="center" wrapText="1"/>
    </xf>
    <xf numFmtId="0" fontId="66" fillId="36" borderId="19" xfId="0" applyFont="1" applyFill="1" applyBorder="1" applyAlignment="1" applyProtection="1">
      <alignment horizontal="center" vertical="center" wrapText="1"/>
    </xf>
    <xf numFmtId="0" fontId="66" fillId="36" borderId="45" xfId="0" applyFont="1" applyFill="1" applyBorder="1" applyAlignment="1" applyProtection="1">
      <alignment horizontal="center" vertical="center" wrapText="1"/>
    </xf>
    <xf numFmtId="0" fontId="66" fillId="33" borderId="45" xfId="0" applyFont="1" applyFill="1" applyBorder="1" applyAlignment="1" applyProtection="1">
      <alignment horizontal="center" vertical="center" wrapText="1"/>
    </xf>
    <xf numFmtId="0" fontId="68" fillId="30" borderId="7" xfId="0" applyFont="1" applyFill="1" applyBorder="1" applyAlignment="1" applyProtection="1">
      <alignment horizontal="center" vertical="center" wrapText="1"/>
    </xf>
    <xf numFmtId="0" fontId="66" fillId="36" borderId="45" xfId="0" applyFont="1" applyFill="1" applyBorder="1" applyAlignment="1" applyProtection="1">
      <alignment horizontal="center" wrapText="1"/>
    </xf>
    <xf numFmtId="0" fontId="66" fillId="36" borderId="38" xfId="0" applyFont="1" applyFill="1" applyBorder="1" applyAlignment="1" applyProtection="1">
      <alignment horizontal="center" vertical="center" wrapText="1"/>
    </xf>
    <xf numFmtId="4" fontId="0" fillId="28" borderId="10" xfId="0" applyNumberFormat="1" applyFill="1" applyBorder="1" applyAlignment="1" applyProtection="1">
      <alignment wrapText="1"/>
    </xf>
    <xf numFmtId="0" fontId="0" fillId="28" borderId="10" xfId="0" applyFill="1" applyBorder="1" applyAlignment="1" applyProtection="1">
      <alignment horizontal="center" vertical="center" wrapText="1"/>
    </xf>
    <xf numFmtId="0" fontId="0" fillId="6" borderId="10" xfId="0" applyFill="1" applyBorder="1" applyAlignment="1" applyProtection="1">
      <alignment horizontal="center" vertical="center" wrapText="1"/>
    </xf>
    <xf numFmtId="0" fontId="0" fillId="6" borderId="10" xfId="0" applyFill="1" applyBorder="1" applyAlignment="1" applyProtection="1">
      <alignment vertical="center" wrapText="1"/>
    </xf>
    <xf numFmtId="14" fontId="42" fillId="28" borderId="16" xfId="0" applyNumberFormat="1" applyFont="1" applyFill="1" applyBorder="1" applyAlignment="1" applyProtection="1">
      <alignment horizontal="center" vertical="center" wrapText="1"/>
    </xf>
    <xf numFmtId="164" fontId="0" fillId="28" borderId="10" xfId="0" applyNumberFormat="1" applyFill="1" applyBorder="1" applyProtection="1"/>
    <xf numFmtId="4" fontId="3" fillId="2" borderId="0" xfId="0" applyNumberFormat="1" applyFont="1" applyFill="1" applyProtection="1"/>
    <xf numFmtId="4" fontId="3" fillId="0" borderId="0" xfId="0" applyNumberFormat="1" applyFont="1" applyProtection="1"/>
    <xf numFmtId="4" fontId="0" fillId="0" borderId="0" xfId="0" applyNumberFormat="1" applyProtection="1"/>
    <xf numFmtId="0" fontId="3" fillId="0" borderId="0" xfId="0" applyFont="1" applyProtection="1"/>
    <xf numFmtId="0" fontId="0" fillId="6" borderId="10" xfId="0" applyFill="1" applyBorder="1" applyProtection="1"/>
    <xf numFmtId="0" fontId="49" fillId="2" borderId="0" xfId="0" applyFont="1" applyFill="1" applyAlignment="1" applyProtection="1">
      <alignment horizontal="left" vertical="center"/>
    </xf>
    <xf numFmtId="0" fontId="19" fillId="2" borderId="0" xfId="0" applyFont="1" applyFill="1" applyProtection="1"/>
    <xf numFmtId="14" fontId="0" fillId="0" borderId="0" xfId="0" applyNumberFormat="1" applyProtection="1"/>
    <xf numFmtId="0" fontId="0" fillId="2" borderId="0" xfId="0" applyFill="1" applyAlignment="1" applyProtection="1">
      <alignment horizontal="center" vertical="center"/>
    </xf>
    <xf numFmtId="0" fontId="95" fillId="2" borderId="0" xfId="0" applyFont="1" applyFill="1" applyAlignment="1" applyProtection="1">
      <alignment horizontal="left" vertical="center"/>
    </xf>
    <xf numFmtId="0" fontId="0" fillId="2" borderId="0" xfId="0" applyFill="1" applyAlignment="1" applyProtection="1">
      <alignment horizontal="center" vertical="center" wrapText="1"/>
    </xf>
    <xf numFmtId="14" fontId="0" fillId="2" borderId="0" xfId="0" applyNumberFormat="1" applyFill="1" applyAlignment="1" applyProtection="1">
      <alignment horizontal="center" vertical="center"/>
    </xf>
    <xf numFmtId="0" fontId="52" fillId="2" borderId="0" xfId="0" applyFont="1" applyFill="1" applyProtection="1"/>
    <xf numFmtId="0" fontId="58" fillId="36" borderId="14" xfId="0" applyFont="1" applyFill="1" applyBorder="1" applyAlignment="1" applyProtection="1">
      <alignment vertical="center"/>
    </xf>
    <xf numFmtId="0" fontId="58" fillId="36" borderId="9" xfId="0" applyFont="1" applyFill="1" applyBorder="1" applyAlignment="1" applyProtection="1">
      <alignment vertical="center"/>
    </xf>
    <xf numFmtId="0" fontId="59" fillId="2" borderId="0" xfId="0" applyFont="1" applyFill="1" applyAlignment="1" applyProtection="1">
      <alignment horizontal="left" vertical="center"/>
    </xf>
    <xf numFmtId="0" fontId="0" fillId="2" borderId="0" xfId="0" applyFill="1" applyAlignment="1" applyProtection="1">
      <alignment wrapText="1"/>
    </xf>
    <xf numFmtId="0" fontId="3" fillId="2" borderId="0" xfId="0" applyFont="1" applyFill="1" applyAlignment="1" applyProtection="1">
      <alignment horizontal="center" vertical="center" wrapText="1"/>
    </xf>
    <xf numFmtId="0" fontId="55" fillId="2" borderId="0" xfId="0" applyFont="1" applyFill="1" applyAlignment="1" applyProtection="1">
      <alignment horizontal="left" vertical="center"/>
    </xf>
    <xf numFmtId="0" fontId="3" fillId="2" borderId="0" xfId="0" applyFont="1" applyFill="1" applyAlignment="1" applyProtection="1">
      <alignment wrapText="1"/>
    </xf>
    <xf numFmtId="0" fontId="0" fillId="2" borderId="0" xfId="0" applyFill="1" applyBorder="1" applyAlignment="1" applyProtection="1">
      <alignment horizontal="center" vertical="center"/>
    </xf>
    <xf numFmtId="14" fontId="0" fillId="2" borderId="0" xfId="0" applyNumberFormat="1" applyFill="1" applyBorder="1" applyAlignment="1" applyProtection="1">
      <alignment horizontal="center" vertical="center"/>
    </xf>
    <xf numFmtId="0" fontId="53" fillId="2" borderId="0" xfId="0" applyFont="1" applyFill="1" applyAlignment="1">
      <alignment horizontal="left" wrapText="1"/>
    </xf>
    <xf numFmtId="164" fontId="0" fillId="28" borderId="22" xfId="0" applyNumberFormat="1" applyFill="1" applyBorder="1" applyAlignment="1" applyProtection="1">
      <alignment horizontal="center" vertical="center" wrapText="1"/>
    </xf>
    <xf numFmtId="0" fontId="117" fillId="21" borderId="12" xfId="0" applyFont="1" applyFill="1" applyBorder="1" applyAlignment="1" applyProtection="1">
      <alignment horizontal="center" vertical="center" wrapText="1"/>
    </xf>
    <xf numFmtId="0" fontId="76" fillId="2" borderId="0" xfId="0" applyFont="1" applyFill="1" applyProtection="1"/>
    <xf numFmtId="0" fontId="89" fillId="2" borderId="0" xfId="0" applyFont="1" applyFill="1" applyProtection="1"/>
    <xf numFmtId="0" fontId="13" fillId="34" borderId="0" xfId="0" applyFont="1" applyFill="1" applyProtection="1"/>
    <xf numFmtId="0" fontId="79" fillId="34" borderId="0" xfId="0" applyFont="1" applyFill="1" applyBorder="1" applyAlignment="1" applyProtection="1">
      <alignment vertical="center" wrapText="1"/>
    </xf>
    <xf numFmtId="0" fontId="12" fillId="34" borderId="0" xfId="0" applyFont="1" applyFill="1" applyProtection="1"/>
    <xf numFmtId="0" fontId="33" fillId="2" borderId="0" xfId="2" applyFont="1" applyFill="1" applyAlignment="1" applyProtection="1">
      <alignment horizontal="center" vertical="center" wrapText="1"/>
    </xf>
    <xf numFmtId="1" fontId="64" fillId="35" borderId="15" xfId="0" applyNumberFormat="1" applyFont="1" applyFill="1" applyBorder="1" applyAlignment="1" applyProtection="1">
      <alignment horizontal="center" vertical="center"/>
      <protection locked="0"/>
    </xf>
    <xf numFmtId="164" fontId="78" fillId="2" borderId="70" xfId="0" applyNumberFormat="1" applyFont="1" applyFill="1" applyBorder="1" applyAlignment="1" applyProtection="1">
      <alignment horizontal="center" vertical="center"/>
    </xf>
    <xf numFmtId="164" fontId="78" fillId="2" borderId="71" xfId="0" applyNumberFormat="1" applyFont="1" applyFill="1" applyBorder="1" applyAlignment="1" applyProtection="1">
      <alignment horizontal="center" vertical="center"/>
    </xf>
    <xf numFmtId="167" fontId="64" fillId="35" borderId="3" xfId="0" applyNumberFormat="1" applyFont="1" applyFill="1" applyBorder="1" applyAlignment="1" applyProtection="1">
      <alignment horizontal="center" vertical="center"/>
      <protection locked="0"/>
    </xf>
    <xf numFmtId="1" fontId="64" fillId="35" borderId="3" xfId="0" applyNumberFormat="1" applyFont="1" applyFill="1" applyBorder="1" applyAlignment="1" applyProtection="1">
      <alignment horizontal="center" vertical="center"/>
      <protection locked="0"/>
    </xf>
    <xf numFmtId="0" fontId="78" fillId="2" borderId="10" xfId="0" applyFont="1" applyFill="1" applyBorder="1" applyAlignment="1" applyProtection="1">
      <alignment horizontal="center"/>
    </xf>
    <xf numFmtId="0" fontId="78" fillId="2" borderId="34" xfId="0" applyFont="1" applyFill="1" applyBorder="1" applyAlignment="1" applyProtection="1">
      <alignment horizontal="center"/>
    </xf>
    <xf numFmtId="0" fontId="78" fillId="2" borderId="35" xfId="0" applyFont="1" applyFill="1" applyBorder="1" applyAlignment="1" applyProtection="1">
      <alignment horizontal="center" wrapText="1"/>
    </xf>
    <xf numFmtId="0" fontId="78" fillId="2" borderId="35" xfId="0" applyFont="1" applyFill="1" applyBorder="1" applyAlignment="1" applyProtection="1">
      <alignment horizontal="center" vertical="center" wrapText="1"/>
    </xf>
    <xf numFmtId="164" fontId="78" fillId="2" borderId="35" xfId="0" applyNumberFormat="1" applyFont="1" applyFill="1" applyBorder="1" applyAlignment="1" applyProtection="1">
      <alignment horizontal="center" vertical="center" wrapText="1"/>
    </xf>
    <xf numFmtId="0" fontId="78" fillId="2" borderId="10" xfId="0" applyFont="1" applyFill="1" applyBorder="1" applyAlignment="1" applyProtection="1">
      <alignment horizontal="center" vertical="center" wrapText="1"/>
    </xf>
    <xf numFmtId="164" fontId="78" fillId="2" borderId="10" xfId="0" applyNumberFormat="1"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164" fontId="78" fillId="2" borderId="15" xfId="0" applyNumberFormat="1" applyFont="1" applyFill="1" applyBorder="1" applyAlignment="1" applyProtection="1">
      <alignment horizontal="center" vertical="center" wrapText="1"/>
    </xf>
    <xf numFmtId="164" fontId="78" fillId="2" borderId="58" xfId="0" applyNumberFormat="1" applyFont="1" applyFill="1" applyBorder="1" applyAlignment="1" applyProtection="1">
      <alignment horizontal="center" vertical="center"/>
    </xf>
    <xf numFmtId="164" fontId="78" fillId="2" borderId="59" xfId="0" applyNumberFormat="1" applyFont="1" applyFill="1" applyBorder="1" applyAlignment="1" applyProtection="1">
      <alignment horizontal="center" vertical="center"/>
    </xf>
    <xf numFmtId="164" fontId="78" fillId="2" borderId="60" xfId="0" applyNumberFormat="1" applyFont="1" applyFill="1" applyBorder="1" applyAlignment="1" applyProtection="1">
      <alignment horizontal="center" vertical="center"/>
    </xf>
    <xf numFmtId="164" fontId="76" fillId="2" borderId="40" xfId="0" applyNumberFormat="1" applyFont="1" applyFill="1" applyBorder="1" applyAlignment="1" applyProtection="1">
      <alignment horizontal="center"/>
    </xf>
    <xf numFmtId="164" fontId="76" fillId="2" borderId="14" xfId="0" applyNumberFormat="1" applyFont="1" applyFill="1" applyBorder="1" applyAlignment="1" applyProtection="1">
      <alignment horizontal="center"/>
    </xf>
    <xf numFmtId="164" fontId="76" fillId="2" borderId="41" xfId="0" applyNumberFormat="1" applyFont="1" applyFill="1" applyBorder="1" applyAlignment="1" applyProtection="1">
      <alignment horizontal="center"/>
    </xf>
    <xf numFmtId="164" fontId="78" fillId="2" borderId="58" xfId="0" applyNumberFormat="1" applyFont="1" applyFill="1" applyBorder="1" applyAlignment="1" applyProtection="1">
      <alignment horizontal="center" vertical="center"/>
      <protection locked="0"/>
    </xf>
    <xf numFmtId="164" fontId="78" fillId="2" borderId="59" xfId="0" applyNumberFormat="1" applyFont="1" applyFill="1" applyBorder="1" applyAlignment="1" applyProtection="1">
      <alignment horizontal="center" vertical="center"/>
      <protection locked="0"/>
    </xf>
    <xf numFmtId="164" fontId="78" fillId="2" borderId="60" xfId="0" applyNumberFormat="1" applyFont="1" applyFill="1" applyBorder="1" applyAlignment="1" applyProtection="1">
      <alignment horizontal="center" vertical="center"/>
      <protection locked="0"/>
    </xf>
    <xf numFmtId="0" fontId="111" fillId="2" borderId="0" xfId="0" applyFont="1" applyFill="1" applyBorder="1" applyProtection="1"/>
    <xf numFmtId="0" fontId="0" fillId="0" borderId="46" xfId="0" applyBorder="1" applyProtection="1"/>
    <xf numFmtId="0" fontId="118" fillId="2" borderId="3" xfId="3" applyFont="1" applyFill="1" applyBorder="1" applyAlignment="1" applyProtection="1">
      <alignment horizontal="center" vertical="center" wrapText="1"/>
    </xf>
    <xf numFmtId="9" fontId="118" fillId="2" borderId="48" xfId="8" applyFont="1" applyFill="1" applyBorder="1" applyAlignment="1" applyProtection="1">
      <alignment horizontal="center" vertical="center" wrapText="1"/>
    </xf>
    <xf numFmtId="9" fontId="118" fillId="2" borderId="28" xfId="8" applyFont="1" applyFill="1" applyBorder="1" applyAlignment="1" applyProtection="1">
      <alignment horizontal="center" vertical="center" wrapText="1"/>
    </xf>
    <xf numFmtId="0" fontId="118" fillId="2" borderId="17" xfId="3" applyFont="1" applyFill="1" applyBorder="1" applyAlignment="1" applyProtection="1">
      <alignment horizontal="center" vertical="center" wrapText="1"/>
    </xf>
    <xf numFmtId="0" fontId="123" fillId="0" borderId="26" xfId="0" applyFont="1" applyBorder="1" applyAlignment="1">
      <alignment vertical="center"/>
    </xf>
    <xf numFmtId="0" fontId="0" fillId="0" borderId="12" xfId="0" applyBorder="1" applyAlignment="1"/>
    <xf numFmtId="0" fontId="126" fillId="2" borderId="0" xfId="0" applyFont="1" applyFill="1" applyBorder="1" applyProtection="1"/>
    <xf numFmtId="0" fontId="76" fillId="2" borderId="0" xfId="0" applyFont="1" applyFill="1" applyBorder="1" applyProtection="1"/>
    <xf numFmtId="0" fontId="20" fillId="2" borderId="0" xfId="0" applyFont="1" applyFill="1" applyBorder="1" applyAlignment="1" applyProtection="1">
      <alignment horizontal="left"/>
    </xf>
    <xf numFmtId="0" fontId="3" fillId="0" borderId="3" xfId="0" applyFont="1" applyBorder="1" applyProtection="1"/>
    <xf numFmtId="166" fontId="25" fillId="19" borderId="29" xfId="10" applyNumberFormat="1" applyFont="1" applyFill="1" applyBorder="1" applyProtection="1">
      <protection locked="0"/>
    </xf>
    <xf numFmtId="166" fontId="25" fillId="19" borderId="76" xfId="0" applyNumberFormat="1" applyFont="1" applyFill="1" applyBorder="1" applyProtection="1">
      <protection locked="0"/>
    </xf>
    <xf numFmtId="0" fontId="0" fillId="0" borderId="11" xfId="0" applyBorder="1" applyProtection="1"/>
    <xf numFmtId="0" fontId="0" fillId="0" borderId="12" xfId="0" applyBorder="1" applyProtection="1"/>
    <xf numFmtId="0" fontId="127" fillId="16" borderId="0" xfId="0" applyFont="1" applyFill="1" applyBorder="1" applyAlignment="1" applyProtection="1">
      <alignment vertical="center" wrapText="1"/>
    </xf>
    <xf numFmtId="0" fontId="0" fillId="2" borderId="3" xfId="0" applyFont="1" applyFill="1" applyBorder="1" applyAlignment="1" applyProtection="1">
      <alignment horizontal="center" vertical="center" wrapText="1"/>
    </xf>
    <xf numFmtId="164" fontId="0" fillId="35" borderId="16" xfId="0" applyNumberFormat="1" applyFill="1" applyBorder="1" applyAlignment="1" applyProtection="1">
      <alignment wrapText="1"/>
      <protection locked="0"/>
    </xf>
    <xf numFmtId="0" fontId="0" fillId="31" borderId="16" xfId="0" applyFill="1" applyBorder="1" applyAlignment="1" applyProtection="1">
      <alignment wrapText="1"/>
      <protection locked="0"/>
    </xf>
    <xf numFmtId="0" fontId="21" fillId="2" borderId="68" xfId="0" applyFont="1" applyFill="1" applyBorder="1" applyAlignment="1">
      <alignment wrapText="1"/>
    </xf>
    <xf numFmtId="0" fontId="21" fillId="2" borderId="6" xfId="0" applyFont="1" applyFill="1" applyBorder="1" applyAlignment="1">
      <alignment wrapText="1"/>
    </xf>
    <xf numFmtId="0" fontId="21" fillId="2" borderId="6" xfId="0" applyFont="1" applyFill="1" applyBorder="1" applyAlignment="1">
      <alignment horizontal="left" wrapText="1"/>
    </xf>
    <xf numFmtId="0" fontId="6" fillId="2" borderId="0" xfId="0" applyFont="1" applyFill="1" applyAlignment="1">
      <alignment horizontal="right" wrapText="1"/>
    </xf>
    <xf numFmtId="0" fontId="102" fillId="2" borderId="34" xfId="0" applyFont="1" applyFill="1" applyBorder="1" applyAlignment="1">
      <alignment horizontal="right" vertical="center"/>
    </xf>
    <xf numFmtId="0" fontId="102" fillId="2" borderId="5" xfId="0" applyFont="1" applyFill="1" applyBorder="1" applyAlignment="1">
      <alignment horizontal="right" vertical="center"/>
    </xf>
    <xf numFmtId="0" fontId="103" fillId="2" borderId="5" xfId="0" applyFont="1" applyFill="1" applyBorder="1" applyAlignment="1">
      <alignment horizontal="right" vertical="center"/>
    </xf>
    <xf numFmtId="0" fontId="103" fillId="2" borderId="5" xfId="0" applyFont="1" applyFill="1" applyBorder="1" applyAlignment="1">
      <alignment horizontal="right" vertical="center" wrapText="1"/>
    </xf>
    <xf numFmtId="0" fontId="102" fillId="2" borderId="36" xfId="0" applyFont="1" applyFill="1" applyBorder="1" applyAlignment="1">
      <alignment horizontal="right" vertical="center"/>
    </xf>
    <xf numFmtId="0" fontId="104" fillId="2" borderId="0" xfId="0" applyFont="1" applyFill="1" applyAlignment="1">
      <alignment wrapText="1"/>
    </xf>
    <xf numFmtId="0" fontId="17" fillId="2" borderId="41" xfId="0" applyFont="1" applyFill="1" applyBorder="1" applyAlignment="1">
      <alignment horizontal="left" wrapText="1"/>
    </xf>
    <xf numFmtId="0" fontId="129" fillId="2" borderId="37" xfId="0" applyFont="1" applyFill="1" applyBorder="1" applyAlignment="1">
      <alignment wrapText="1"/>
    </xf>
    <xf numFmtId="0" fontId="111" fillId="0" borderId="0" xfId="0" applyFont="1" applyFill="1" applyBorder="1" applyProtection="1"/>
    <xf numFmtId="0" fontId="17" fillId="2" borderId="40" xfId="0" applyFont="1" applyFill="1" applyBorder="1" applyAlignment="1">
      <alignment wrapText="1"/>
    </xf>
    <xf numFmtId="0" fontId="17" fillId="2" borderId="14" xfId="0" applyFont="1" applyFill="1" applyBorder="1" applyAlignment="1">
      <alignment horizontal="left" wrapText="1"/>
    </xf>
    <xf numFmtId="0" fontId="17" fillId="2" borderId="14" xfId="0" applyFont="1" applyFill="1" applyBorder="1" applyAlignment="1">
      <alignment wrapText="1"/>
    </xf>
    <xf numFmtId="0" fontId="54" fillId="2" borderId="0" xfId="0" applyFont="1" applyFill="1" applyAlignment="1">
      <alignment horizontal="left" vertical="center"/>
    </xf>
    <xf numFmtId="0" fontId="130" fillId="2" borderId="0" xfId="0" applyFont="1" applyFill="1" applyAlignment="1" applyProtection="1">
      <alignment horizontal="left" vertical="center"/>
    </xf>
    <xf numFmtId="0" fontId="54" fillId="2" borderId="0" xfId="0" applyFont="1" applyFill="1" applyAlignment="1" applyProtection="1">
      <alignment horizontal="left" vertical="center"/>
    </xf>
    <xf numFmtId="2" fontId="25" fillId="28" borderId="25" xfId="0" applyNumberFormat="1" applyFont="1" applyFill="1" applyBorder="1" applyProtection="1"/>
    <xf numFmtId="166" fontId="3" fillId="28" borderId="7" xfId="0" applyNumberFormat="1" applyFont="1" applyFill="1" applyBorder="1" applyProtection="1"/>
    <xf numFmtId="0" fontId="21" fillId="0" borderId="0" xfId="0" applyFont="1" applyFill="1" applyBorder="1" applyAlignment="1" applyProtection="1">
      <alignment horizontal="center"/>
    </xf>
    <xf numFmtId="0" fontId="105" fillId="0" borderId="0" xfId="0" applyFont="1" applyFill="1" applyBorder="1" applyProtection="1"/>
    <xf numFmtId="0" fontId="56" fillId="0" borderId="0" xfId="0" applyFont="1" applyFill="1" applyBorder="1" applyProtection="1"/>
    <xf numFmtId="0" fontId="17" fillId="0" borderId="0" xfId="0" applyFont="1" applyFill="1" applyBorder="1" applyAlignment="1" applyProtection="1">
      <alignment horizontal="left"/>
    </xf>
    <xf numFmtId="0" fontId="15" fillId="0" borderId="0" xfId="0" applyFont="1" applyFill="1" applyBorder="1" applyProtection="1"/>
    <xf numFmtId="165" fontId="17" fillId="0" borderId="0" xfId="0" applyNumberFormat="1" applyFont="1" applyFill="1" applyBorder="1" applyAlignment="1" applyProtection="1"/>
    <xf numFmtId="0" fontId="17" fillId="0" borderId="0" xfId="0" applyNumberFormat="1" applyFont="1" applyFill="1" applyBorder="1" applyAlignment="1" applyProtection="1"/>
    <xf numFmtId="0" fontId="3" fillId="0" borderId="0" xfId="0" applyFont="1" applyFill="1" applyBorder="1" applyProtection="1"/>
    <xf numFmtId="165" fontId="17" fillId="0" borderId="0" xfId="0" applyNumberFormat="1" applyFont="1" applyFill="1" applyBorder="1" applyProtection="1"/>
    <xf numFmtId="0" fontId="51" fillId="2" borderId="10"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0" fontId="75" fillId="32" borderId="16" xfId="3" applyNumberFormat="1" applyFont="1" applyFill="1" applyBorder="1" applyAlignment="1" applyProtection="1">
      <alignment vertical="center" wrapText="1"/>
      <protection locked="0"/>
    </xf>
    <xf numFmtId="164" fontId="75" fillId="28" borderId="16" xfId="9" applyNumberFormat="1" applyFont="1" applyFill="1" applyBorder="1" applyAlignment="1" applyProtection="1">
      <alignment vertical="center"/>
    </xf>
    <xf numFmtId="0" fontId="0" fillId="2" borderId="16" xfId="0" applyFill="1" applyBorder="1" applyProtection="1"/>
    <xf numFmtId="0" fontId="26" fillId="33" borderId="27" xfId="0" applyFont="1" applyFill="1" applyBorder="1" applyAlignment="1" applyProtection="1">
      <alignment horizontal="center" vertical="center"/>
    </xf>
    <xf numFmtId="0" fontId="26" fillId="36" borderId="28" xfId="2" applyFont="1" applyFill="1" applyBorder="1" applyAlignment="1" applyProtection="1">
      <alignment horizontal="center" vertical="center" wrapText="1"/>
    </xf>
    <xf numFmtId="4" fontId="0" fillId="31" borderId="16" xfId="0" applyNumberFormat="1" applyFill="1" applyBorder="1" applyProtection="1">
      <protection locked="0"/>
    </xf>
    <xf numFmtId="4" fontId="0" fillId="28" borderId="16" xfId="0" applyNumberFormat="1" applyFill="1" applyBorder="1" applyAlignment="1" applyProtection="1">
      <alignment wrapText="1"/>
    </xf>
    <xf numFmtId="0" fontId="0" fillId="28" borderId="16" xfId="0" applyFill="1" applyBorder="1" applyAlignment="1" applyProtection="1">
      <alignment horizontal="center" vertical="center" wrapText="1"/>
    </xf>
    <xf numFmtId="0" fontId="0" fillId="32" borderId="16" xfId="0" applyFill="1" applyBorder="1" applyAlignment="1" applyProtection="1">
      <alignment horizontal="center" vertical="center"/>
      <protection locked="0"/>
    </xf>
    <xf numFmtId="14" fontId="0" fillId="32" borderId="16" xfId="0" applyNumberFormat="1" applyFill="1" applyBorder="1" applyAlignment="1" applyProtection="1">
      <alignment horizontal="center" vertical="center"/>
      <protection locked="0"/>
    </xf>
    <xf numFmtId="14" fontId="0" fillId="32" borderId="16" xfId="0" applyNumberFormat="1" applyFill="1" applyBorder="1" applyProtection="1">
      <protection locked="0"/>
    </xf>
    <xf numFmtId="0" fontId="26" fillId="43" borderId="3" xfId="2" applyFont="1" applyFill="1" applyBorder="1" applyAlignment="1" applyProtection="1">
      <alignment horizontal="center" vertical="center" wrapText="1"/>
    </xf>
    <xf numFmtId="0" fontId="66" fillId="43" borderId="3" xfId="0" applyFont="1" applyFill="1" applyBorder="1" applyAlignment="1" applyProtection="1">
      <alignment horizontal="center" vertical="center" wrapText="1"/>
    </xf>
    <xf numFmtId="0" fontId="66" fillId="43" borderId="17" xfId="0" applyFont="1" applyFill="1" applyBorder="1" applyAlignment="1" applyProtection="1">
      <alignment horizontal="center" vertical="center" wrapText="1"/>
    </xf>
    <xf numFmtId="0" fontId="26" fillId="43" borderId="26" xfId="2" applyFont="1" applyFill="1" applyBorder="1" applyAlignment="1" applyProtection="1">
      <alignment horizontal="center" vertical="center" wrapText="1"/>
    </xf>
    <xf numFmtId="0" fontId="26" fillId="43" borderId="48" xfId="2" applyFont="1" applyFill="1" applyBorder="1" applyAlignment="1" applyProtection="1">
      <alignment horizontal="center" vertical="center" wrapText="1"/>
    </xf>
    <xf numFmtId="0" fontId="26" fillId="43" borderId="27" xfId="2" applyFont="1" applyFill="1" applyBorder="1" applyAlignment="1" applyProtection="1">
      <alignment horizontal="center" vertical="center" wrapText="1"/>
    </xf>
    <xf numFmtId="0" fontId="70" fillId="43" borderId="27" xfId="2" applyFont="1" applyFill="1" applyBorder="1" applyAlignment="1" applyProtection="1">
      <alignment horizontal="center" vertical="center" wrapText="1"/>
    </xf>
    <xf numFmtId="0" fontId="26" fillId="43" borderId="43" xfId="2" applyFont="1" applyFill="1" applyBorder="1" applyAlignment="1" applyProtection="1">
      <alignment horizontal="center" vertical="center" wrapText="1"/>
    </xf>
    <xf numFmtId="0" fontId="20"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2" fillId="0" borderId="0" xfId="0" applyFont="1" applyFill="1" applyBorder="1" applyProtection="1"/>
    <xf numFmtId="0" fontId="6" fillId="0" borderId="0" xfId="0" applyFont="1" applyFill="1" applyBorder="1" applyProtection="1"/>
    <xf numFmtId="0" fontId="16" fillId="0" borderId="0" xfId="0" applyFont="1" applyFill="1" applyBorder="1" applyProtection="1"/>
    <xf numFmtId="0" fontId="13" fillId="0" borderId="0" xfId="0" applyFont="1" applyFill="1" applyBorder="1" applyProtection="1"/>
    <xf numFmtId="0" fontId="0" fillId="0" borderId="0" xfId="0" applyAlignment="1">
      <alignment horizontal="left"/>
    </xf>
    <xf numFmtId="0" fontId="140" fillId="6" borderId="23" xfId="0" applyFont="1" applyFill="1" applyBorder="1" applyProtection="1"/>
    <xf numFmtId="0" fontId="140" fillId="40" borderId="3" xfId="0" applyFont="1" applyFill="1" applyBorder="1" applyProtection="1"/>
    <xf numFmtId="0" fontId="140" fillId="41" borderId="3" xfId="0" applyFont="1" applyFill="1" applyBorder="1" applyProtection="1"/>
    <xf numFmtId="0" fontId="136" fillId="0" borderId="0" xfId="0" applyFont="1" applyFill="1" applyBorder="1" applyAlignment="1" applyProtection="1">
      <alignment horizontal="center" vertical="center" wrapText="1"/>
    </xf>
    <xf numFmtId="164" fontId="26" fillId="36" borderId="10" xfId="0" applyNumberFormat="1" applyFont="1" applyFill="1" applyBorder="1" applyAlignment="1" applyProtection="1">
      <alignment horizontal="center" vertical="center" wrapText="1"/>
    </xf>
    <xf numFmtId="0" fontId="14" fillId="0" borderId="34" xfId="0" applyFont="1" applyBorder="1" applyAlignment="1" applyProtection="1">
      <alignment vertical="center"/>
    </xf>
    <xf numFmtId="0" fontId="14" fillId="0" borderId="5" xfId="0" applyFont="1" applyBorder="1" applyAlignment="1" applyProtection="1">
      <alignment vertical="center"/>
    </xf>
    <xf numFmtId="0" fontId="14" fillId="16" borderId="36" xfId="0" applyFont="1" applyFill="1" applyBorder="1" applyAlignment="1" applyProtection="1">
      <alignment vertical="center"/>
    </xf>
    <xf numFmtId="0" fontId="15" fillId="44" borderId="10" xfId="0" applyFont="1" applyFill="1" applyBorder="1" applyProtection="1">
      <protection locked="0"/>
    </xf>
    <xf numFmtId="0" fontId="15" fillId="44" borderId="16" xfId="0" applyFont="1" applyFill="1" applyBorder="1" applyProtection="1">
      <protection locked="0"/>
    </xf>
    <xf numFmtId="164" fontId="31" fillId="18" borderId="33" xfId="0" applyNumberFormat="1" applyFont="1" applyFill="1" applyBorder="1" applyAlignment="1" applyProtection="1">
      <alignment horizontal="center" vertical="center"/>
    </xf>
    <xf numFmtId="164" fontId="78" fillId="2" borderId="72" xfId="0" applyNumberFormat="1" applyFont="1" applyFill="1" applyBorder="1" applyAlignment="1" applyProtection="1">
      <alignment horizontal="center" vertical="center"/>
    </xf>
    <xf numFmtId="164" fontId="64" fillId="18" borderId="3" xfId="0" applyNumberFormat="1" applyFont="1" applyFill="1" applyBorder="1" applyAlignment="1" applyProtection="1">
      <alignment horizontal="center" vertical="center" wrapText="1"/>
    </xf>
    <xf numFmtId="164" fontId="31" fillId="18" borderId="61" xfId="0" applyNumberFormat="1" applyFont="1" applyFill="1" applyBorder="1" applyAlignment="1" applyProtection="1">
      <alignment horizontal="center" vertical="center"/>
    </xf>
    <xf numFmtId="0" fontId="31" fillId="18" borderId="13" xfId="0" applyFont="1" applyFill="1" applyBorder="1" applyAlignment="1" applyProtection="1">
      <alignment horizontal="center" vertical="center" wrapText="1"/>
    </xf>
    <xf numFmtId="0" fontId="64" fillId="19" borderId="13" xfId="0" applyFont="1" applyFill="1" applyBorder="1" applyAlignment="1" applyProtection="1">
      <alignment horizontal="center" vertical="center"/>
    </xf>
    <xf numFmtId="164" fontId="31" fillId="18" borderId="62" xfId="0" applyNumberFormat="1" applyFont="1" applyFill="1" applyBorder="1" applyAlignment="1" applyProtection="1">
      <alignment horizontal="center" vertical="center"/>
    </xf>
    <xf numFmtId="2" fontId="78" fillId="29" borderId="19" xfId="0" applyNumberFormat="1" applyFont="1" applyFill="1" applyBorder="1" applyAlignment="1" applyProtection="1">
      <alignment horizontal="center" vertical="center"/>
      <protection locked="0"/>
    </xf>
    <xf numFmtId="2" fontId="78" fillId="44" borderId="61" xfId="0" applyNumberFormat="1" applyFont="1" applyFill="1" applyBorder="1" applyAlignment="1" applyProtection="1">
      <alignment horizontal="center" vertical="center"/>
      <protection locked="0"/>
    </xf>
    <xf numFmtId="2" fontId="78" fillId="44" borderId="62" xfId="0" applyNumberFormat="1" applyFont="1" applyFill="1" applyBorder="1" applyAlignment="1" applyProtection="1">
      <alignment horizontal="center" vertical="center"/>
      <protection locked="0"/>
    </xf>
    <xf numFmtId="0" fontId="75" fillId="27" borderId="81" xfId="3" applyFont="1" applyFill="1" applyBorder="1" applyAlignment="1" applyProtection="1">
      <alignment horizontal="center" vertical="center" wrapText="1"/>
    </xf>
    <xf numFmtId="0" fontId="0" fillId="28" borderId="35" xfId="0" applyFill="1" applyBorder="1" applyProtection="1"/>
    <xf numFmtId="0" fontId="0" fillId="8" borderId="35" xfId="0" applyFill="1" applyBorder="1" applyProtection="1"/>
    <xf numFmtId="0" fontId="0" fillId="32" borderId="35" xfId="0" applyFill="1" applyBorder="1" applyProtection="1"/>
    <xf numFmtId="0" fontId="0" fillId="28" borderId="35" xfId="0" applyFill="1" applyBorder="1" applyAlignment="1" applyProtection="1">
      <alignment wrapText="1"/>
    </xf>
    <xf numFmtId="0" fontId="0" fillId="32" borderId="81" xfId="0" applyFill="1" applyBorder="1" applyProtection="1"/>
    <xf numFmtId="0" fontId="75" fillId="27" borderId="35" xfId="3" applyFont="1" applyFill="1" applyBorder="1" applyAlignment="1" applyProtection="1">
      <alignment vertical="center"/>
    </xf>
    <xf numFmtId="0" fontId="75" fillId="27" borderId="35" xfId="3" applyFont="1" applyFill="1" applyBorder="1" applyAlignment="1" applyProtection="1">
      <alignment vertical="center" wrapText="1"/>
    </xf>
    <xf numFmtId="0" fontId="75" fillId="28" borderId="35" xfId="3" applyFont="1" applyFill="1" applyBorder="1" applyAlignment="1" applyProtection="1">
      <alignment vertical="center" wrapText="1"/>
    </xf>
    <xf numFmtId="164" fontId="75" fillId="28" borderId="35" xfId="3" applyNumberFormat="1" applyFont="1" applyFill="1" applyBorder="1" applyAlignment="1" applyProtection="1">
      <alignment vertical="center" wrapText="1"/>
    </xf>
    <xf numFmtId="166" fontId="75" fillId="19" borderId="35" xfId="3" applyNumberFormat="1" applyFont="1" applyFill="1" applyBorder="1" applyAlignment="1" applyProtection="1">
      <alignment vertical="center" wrapText="1"/>
    </xf>
    <xf numFmtId="0" fontId="75" fillId="27" borderId="35" xfId="3" applyFont="1" applyFill="1" applyBorder="1" applyAlignment="1" applyProtection="1">
      <alignment horizontal="center" vertical="center" wrapText="1"/>
    </xf>
    <xf numFmtId="9" fontId="75" fillId="27" borderId="35" xfId="8" applyFont="1" applyFill="1" applyBorder="1" applyAlignment="1" applyProtection="1">
      <alignment vertical="center" wrapText="1"/>
    </xf>
    <xf numFmtId="166" fontId="75" fillId="28" borderId="35" xfId="8" applyNumberFormat="1" applyFont="1" applyFill="1" applyBorder="1" applyAlignment="1" applyProtection="1">
      <alignment vertical="center" wrapText="1"/>
    </xf>
    <xf numFmtId="9" fontId="75" fillId="32" borderId="35" xfId="8" applyFont="1" applyFill="1" applyBorder="1" applyAlignment="1" applyProtection="1">
      <alignment vertical="center" wrapText="1"/>
    </xf>
    <xf numFmtId="166" fontId="75" fillId="28" borderId="35" xfId="3" applyNumberFormat="1" applyFont="1" applyFill="1" applyBorder="1" applyAlignment="1" applyProtection="1">
      <alignment vertical="center" wrapText="1"/>
    </xf>
    <xf numFmtId="166" fontId="75" fillId="32" borderId="35" xfId="3" applyNumberFormat="1" applyFont="1" applyFill="1" applyBorder="1" applyAlignment="1" applyProtection="1">
      <alignment vertical="center" wrapText="1"/>
    </xf>
    <xf numFmtId="2" fontId="75" fillId="28" borderId="35" xfId="3" applyNumberFormat="1" applyFont="1" applyFill="1" applyBorder="1" applyAlignment="1" applyProtection="1">
      <alignment vertical="center" wrapText="1"/>
    </xf>
    <xf numFmtId="164" fontId="75" fillId="28" borderId="40" xfId="9" applyNumberFormat="1" applyFont="1" applyFill="1" applyBorder="1" applyAlignment="1" applyProtection="1">
      <alignment vertical="center"/>
    </xf>
    <xf numFmtId="166" fontId="75" fillId="32" borderId="68" xfId="3" applyNumberFormat="1" applyFont="1" applyFill="1" applyBorder="1" applyAlignment="1" applyProtection="1">
      <alignment vertical="center" wrapText="1"/>
    </xf>
    <xf numFmtId="0" fontId="75" fillId="27" borderId="15" xfId="3" applyFont="1" applyFill="1" applyBorder="1" applyAlignment="1" applyProtection="1">
      <alignment vertical="center"/>
    </xf>
    <xf numFmtId="0" fontId="75" fillId="27" borderId="15" xfId="3" applyFont="1" applyFill="1" applyBorder="1" applyAlignment="1" applyProtection="1">
      <alignment vertical="center" wrapText="1"/>
    </xf>
    <xf numFmtId="0" fontId="75" fillId="28" borderId="15" xfId="3" applyFont="1" applyFill="1" applyBorder="1" applyAlignment="1" applyProtection="1">
      <alignment vertical="center" wrapText="1"/>
    </xf>
    <xf numFmtId="164" fontId="75" fillId="28" borderId="15" xfId="3" applyNumberFormat="1" applyFont="1" applyFill="1" applyBorder="1" applyAlignment="1" applyProtection="1">
      <alignment vertical="center" wrapText="1"/>
    </xf>
    <xf numFmtId="166" fontId="75" fillId="19" borderId="15" xfId="3" applyNumberFormat="1" applyFont="1" applyFill="1" applyBorder="1" applyAlignment="1" applyProtection="1">
      <alignment vertical="center" wrapText="1"/>
    </xf>
    <xf numFmtId="0" fontId="75" fillId="27" borderId="15" xfId="3" applyFont="1" applyFill="1" applyBorder="1" applyAlignment="1" applyProtection="1">
      <alignment horizontal="center" vertical="center" wrapText="1"/>
    </xf>
    <xf numFmtId="9" fontId="75" fillId="27" borderId="15" xfId="8" applyFont="1" applyFill="1" applyBorder="1" applyAlignment="1" applyProtection="1">
      <alignment vertical="center" wrapText="1"/>
    </xf>
    <xf numFmtId="166" fontId="75" fillId="28" borderId="15" xfId="8" applyNumberFormat="1" applyFont="1" applyFill="1" applyBorder="1" applyAlignment="1" applyProtection="1">
      <alignment vertical="center" wrapText="1"/>
    </xf>
    <xf numFmtId="9" fontId="75" fillId="32" borderId="15" xfId="8" applyFont="1" applyFill="1" applyBorder="1" applyAlignment="1" applyProtection="1">
      <alignment vertical="center" wrapText="1"/>
    </xf>
    <xf numFmtId="166" fontId="75" fillId="28" borderId="15" xfId="3" applyNumberFormat="1" applyFont="1" applyFill="1" applyBorder="1" applyAlignment="1" applyProtection="1">
      <alignment vertical="center" wrapText="1"/>
    </xf>
    <xf numFmtId="166" fontId="75" fillId="32" borderId="15" xfId="3" applyNumberFormat="1" applyFont="1" applyFill="1" applyBorder="1" applyAlignment="1" applyProtection="1">
      <alignment vertical="center" wrapText="1"/>
    </xf>
    <xf numFmtId="2" fontId="75" fillId="28" borderId="15" xfId="3" applyNumberFormat="1" applyFont="1" applyFill="1" applyBorder="1" applyAlignment="1" applyProtection="1">
      <alignment vertical="center" wrapText="1"/>
    </xf>
    <xf numFmtId="164" fontId="75" fillId="28" borderId="41" xfId="9" applyNumberFormat="1" applyFont="1" applyFill="1" applyBorder="1" applyAlignment="1" applyProtection="1">
      <alignment vertical="center"/>
    </xf>
    <xf numFmtId="166" fontId="75" fillId="32" borderId="37" xfId="3" applyNumberFormat="1" applyFont="1" applyFill="1" applyBorder="1" applyAlignment="1" applyProtection="1">
      <alignment vertical="center" wrapText="1"/>
    </xf>
    <xf numFmtId="0" fontId="0" fillId="0" borderId="17" xfId="0" applyBorder="1" applyAlignment="1" applyProtection="1">
      <alignment horizontal="left" wrapText="1"/>
    </xf>
    <xf numFmtId="0" fontId="75" fillId="27" borderId="27" xfId="3" applyFont="1" applyFill="1" applyBorder="1" applyAlignment="1" applyProtection="1">
      <alignment horizontal="center" vertical="center" wrapText="1"/>
    </xf>
    <xf numFmtId="0" fontId="0" fillId="28" borderId="27" xfId="0" applyFill="1" applyBorder="1" applyProtection="1"/>
    <xf numFmtId="0" fontId="0" fillId="8" borderId="27" xfId="0" applyFill="1" applyBorder="1" applyProtection="1"/>
    <xf numFmtId="0" fontId="0" fillId="32" borderId="27" xfId="0" applyFill="1" applyBorder="1" applyProtection="1"/>
    <xf numFmtId="0" fontId="0" fillId="28" borderId="27" xfId="0" applyFill="1" applyBorder="1" applyAlignment="1" applyProtection="1">
      <alignment wrapText="1"/>
    </xf>
    <xf numFmtId="0" fontId="0" fillId="32" borderId="48" xfId="0" applyFill="1" applyBorder="1" applyProtection="1"/>
    <xf numFmtId="0" fontId="75" fillId="27" borderId="26" xfId="3" applyFont="1" applyFill="1" applyBorder="1" applyAlignment="1" applyProtection="1">
      <alignment vertical="center"/>
    </xf>
    <xf numFmtId="0" fontId="75" fillId="27" borderId="27" xfId="3" applyFont="1" applyFill="1" applyBorder="1" applyAlignment="1" applyProtection="1">
      <alignment vertical="center" wrapText="1"/>
    </xf>
    <xf numFmtId="0" fontId="75" fillId="28" borderId="27" xfId="3" applyFont="1" applyFill="1" applyBorder="1" applyAlignment="1" applyProtection="1">
      <alignment vertical="center" wrapText="1"/>
    </xf>
    <xf numFmtId="164" fontId="75" fillId="28" borderId="27" xfId="3" applyNumberFormat="1" applyFont="1" applyFill="1" applyBorder="1" applyAlignment="1" applyProtection="1">
      <alignment vertical="center" wrapText="1"/>
    </xf>
    <xf numFmtId="166" fontId="75" fillId="19" borderId="27" xfId="3" applyNumberFormat="1" applyFont="1" applyFill="1" applyBorder="1" applyAlignment="1" applyProtection="1">
      <alignment vertical="center" wrapText="1"/>
    </xf>
    <xf numFmtId="9" fontId="75" fillId="27" borderId="27" xfId="8" applyFont="1" applyFill="1" applyBorder="1" applyAlignment="1" applyProtection="1">
      <alignment vertical="center" wrapText="1"/>
    </xf>
    <xf numFmtId="166" fontId="75" fillId="28" borderId="27" xfId="8" applyNumberFormat="1" applyFont="1" applyFill="1" applyBorder="1" applyAlignment="1" applyProtection="1">
      <alignment vertical="center" wrapText="1"/>
    </xf>
    <xf numFmtId="9" fontId="75" fillId="32" borderId="27" xfId="8" applyFont="1" applyFill="1" applyBorder="1" applyAlignment="1" applyProtection="1">
      <alignment vertical="center" wrapText="1"/>
    </xf>
    <xf numFmtId="166" fontId="75" fillId="28" borderId="27" xfId="3" applyNumberFormat="1" applyFont="1" applyFill="1" applyBorder="1" applyAlignment="1" applyProtection="1">
      <alignment vertical="center" wrapText="1"/>
    </xf>
    <xf numFmtId="166" fontId="75" fillId="32" borderId="27" xfId="3" applyNumberFormat="1" applyFont="1" applyFill="1" applyBorder="1" applyAlignment="1" applyProtection="1">
      <alignment vertical="center" wrapText="1"/>
    </xf>
    <xf numFmtId="2" fontId="75" fillId="28" borderId="27" xfId="3" applyNumberFormat="1" applyFont="1" applyFill="1" applyBorder="1" applyAlignment="1" applyProtection="1">
      <alignment vertical="center" wrapText="1"/>
    </xf>
    <xf numFmtId="164" fontId="75" fillId="28" borderId="43" xfId="9" applyNumberFormat="1" applyFont="1" applyFill="1" applyBorder="1" applyAlignment="1" applyProtection="1">
      <alignment vertical="center"/>
    </xf>
    <xf numFmtId="166" fontId="75" fillId="32" borderId="28" xfId="3" applyNumberFormat="1" applyFont="1" applyFill="1" applyBorder="1" applyAlignment="1" applyProtection="1">
      <alignment vertical="center" wrapText="1"/>
    </xf>
    <xf numFmtId="0" fontId="5" fillId="36" borderId="12" xfId="0" applyFont="1" applyFill="1" applyBorder="1" applyProtection="1"/>
    <xf numFmtId="0" fontId="53" fillId="2" borderId="0" xfId="0" applyFont="1" applyFill="1" applyAlignment="1">
      <alignment horizontal="left" wrapText="1"/>
    </xf>
    <xf numFmtId="0" fontId="57" fillId="2" borderId="17" xfId="0" applyFont="1" applyFill="1" applyBorder="1" applyAlignment="1">
      <alignment horizontal="center" wrapText="1"/>
    </xf>
    <xf numFmtId="0" fontId="57" fillId="2" borderId="11" xfId="0" applyFont="1" applyFill="1" applyBorder="1" applyAlignment="1">
      <alignment horizontal="center" wrapText="1"/>
    </xf>
    <xf numFmtId="0" fontId="57" fillId="2" borderId="12" xfId="0" applyFont="1" applyFill="1" applyBorder="1" applyAlignment="1">
      <alignment horizontal="center" wrapText="1"/>
    </xf>
    <xf numFmtId="0" fontId="58" fillId="36" borderId="10" xfId="0" applyFont="1" applyFill="1" applyBorder="1" applyAlignment="1" applyProtection="1">
      <alignment horizontal="center" vertical="center" wrapText="1"/>
    </xf>
    <xf numFmtId="0" fontId="58" fillId="36" borderId="14" xfId="0" applyFont="1" applyFill="1" applyBorder="1" applyAlignment="1" applyProtection="1">
      <alignment horizontal="center" vertical="center" wrapText="1"/>
    </xf>
    <xf numFmtId="0" fontId="58" fillId="36" borderId="9" xfId="0"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0" xfId="0" applyFill="1" applyBorder="1" applyAlignment="1" applyProtection="1">
      <alignment horizontal="center" vertical="center" wrapText="1"/>
    </xf>
    <xf numFmtId="0" fontId="58" fillId="36" borderId="14" xfId="0" applyFont="1" applyFill="1" applyBorder="1" applyAlignment="1" applyProtection="1">
      <alignment horizontal="center" vertical="center"/>
    </xf>
    <xf numFmtId="0" fontId="58" fillId="36" borderId="9" xfId="0" applyFont="1" applyFill="1" applyBorder="1" applyAlignment="1" applyProtection="1">
      <alignment horizontal="center" vertical="center"/>
    </xf>
    <xf numFmtId="0" fontId="65" fillId="36" borderId="14" xfId="0" applyFont="1" applyFill="1" applyBorder="1" applyAlignment="1" applyProtection="1">
      <alignment horizontal="center"/>
    </xf>
    <xf numFmtId="0" fontId="65" fillId="36" borderId="18" xfId="0" applyFont="1" applyFill="1" applyBorder="1" applyAlignment="1" applyProtection="1">
      <alignment horizontal="center"/>
    </xf>
    <xf numFmtId="0" fontId="65" fillId="36" borderId="9" xfId="0" applyFont="1" applyFill="1" applyBorder="1" applyAlignment="1" applyProtection="1">
      <alignment horizontal="center"/>
    </xf>
    <xf numFmtId="0" fontId="51" fillId="2" borderId="34"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10" xfId="0"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165" fontId="17" fillId="28" borderId="35" xfId="0" applyNumberFormat="1" applyFont="1" applyFill="1" applyBorder="1" applyAlignment="1" applyProtection="1">
      <alignment horizontal="center"/>
    </xf>
    <xf numFmtId="165" fontId="17" fillId="28" borderId="68" xfId="0" applyNumberFormat="1" applyFont="1" applyFill="1" applyBorder="1" applyAlignment="1" applyProtection="1">
      <alignment horizontal="center"/>
    </xf>
    <xf numFmtId="165" fontId="17" fillId="28" borderId="10" xfId="0" applyNumberFormat="1" applyFont="1" applyFill="1" applyBorder="1" applyAlignment="1" applyProtection="1">
      <alignment horizontal="center"/>
    </xf>
    <xf numFmtId="165" fontId="17" fillId="28" borderId="6" xfId="0" applyNumberFormat="1" applyFont="1" applyFill="1" applyBorder="1" applyAlignment="1" applyProtection="1">
      <alignment horizontal="center"/>
    </xf>
    <xf numFmtId="0" fontId="17" fillId="28" borderId="15" xfId="0" applyNumberFormat="1" applyFont="1" applyFill="1" applyBorder="1" applyAlignment="1" applyProtection="1">
      <alignment horizontal="center"/>
    </xf>
    <xf numFmtId="0" fontId="17" fillId="28" borderId="37" xfId="0" applyNumberFormat="1" applyFont="1" applyFill="1" applyBorder="1" applyAlignment="1" applyProtection="1">
      <alignment horizontal="center"/>
    </xf>
    <xf numFmtId="0" fontId="65" fillId="36" borderId="69" xfId="0" applyFont="1" applyFill="1" applyBorder="1" applyAlignment="1" applyProtection="1">
      <alignment horizontal="center"/>
    </xf>
    <xf numFmtId="0" fontId="65" fillId="36" borderId="63" xfId="0" applyFont="1" applyFill="1" applyBorder="1" applyAlignment="1" applyProtection="1">
      <alignment horizontal="center"/>
    </xf>
    <xf numFmtId="0" fontId="26" fillId="42" borderId="63" xfId="0" applyFont="1" applyFill="1" applyBorder="1" applyAlignment="1">
      <alignment horizontal="center" vertical="center"/>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49" fillId="2" borderId="0" xfId="0" applyFont="1" applyFill="1" applyAlignment="1">
      <alignment horizontal="center" vertical="center"/>
    </xf>
    <xf numFmtId="0" fontId="17" fillId="2" borderId="0" xfId="0" applyFont="1" applyFill="1" applyAlignment="1">
      <alignment horizontal="left" vertical="center" wrapText="1"/>
    </xf>
    <xf numFmtId="0" fontId="26" fillId="42" borderId="0" xfId="0" applyFont="1" applyFill="1" applyAlignment="1">
      <alignment horizontal="center"/>
    </xf>
    <xf numFmtId="0" fontId="40" fillId="42" borderId="63" xfId="0" applyFont="1" applyFill="1" applyBorder="1" applyAlignment="1">
      <alignment horizontal="center" vertical="center"/>
    </xf>
    <xf numFmtId="0" fontId="3" fillId="0" borderId="0" xfId="0" applyFont="1" applyAlignment="1">
      <alignment horizontal="center" vertical="center"/>
    </xf>
    <xf numFmtId="0" fontId="0" fillId="0" borderId="34" xfId="0" applyBorder="1" applyAlignment="1" applyProtection="1">
      <alignment horizontal="left" vertical="center" wrapText="1"/>
    </xf>
    <xf numFmtId="0" fontId="0" fillId="0" borderId="36" xfId="0" applyBorder="1" applyAlignment="1" applyProtection="1">
      <alignment horizontal="left" vertical="center" wrapText="1"/>
    </xf>
    <xf numFmtId="0" fontId="26" fillId="36" borderId="17" xfId="0" applyFont="1" applyFill="1" applyBorder="1" applyAlignment="1" applyProtection="1">
      <alignment horizontal="center" vertical="center"/>
    </xf>
    <xf numFmtId="0" fontId="26" fillId="36" borderId="11" xfId="0" applyFont="1" applyFill="1" applyBorder="1" applyAlignment="1" applyProtection="1">
      <alignment horizontal="center" vertical="center"/>
    </xf>
    <xf numFmtId="0" fontId="26" fillId="36" borderId="12" xfId="0" applyFont="1" applyFill="1" applyBorder="1" applyAlignment="1" applyProtection="1">
      <alignment horizontal="center" vertical="center"/>
    </xf>
    <xf numFmtId="165" fontId="17" fillId="2" borderId="0" xfId="0" applyNumberFormat="1" applyFont="1" applyFill="1" applyBorder="1" applyAlignment="1" applyProtection="1">
      <alignment horizontal="center"/>
    </xf>
    <xf numFmtId="0" fontId="38" fillId="28" borderId="35" xfId="0" applyFont="1" applyFill="1" applyBorder="1" applyAlignment="1" applyProtection="1">
      <alignment horizontal="center"/>
    </xf>
    <xf numFmtId="0" fontId="38" fillId="28" borderId="68" xfId="0" applyFont="1" applyFill="1" applyBorder="1" applyAlignment="1" applyProtection="1">
      <alignment horizontal="center"/>
    </xf>
    <xf numFmtId="0" fontId="38" fillId="28" borderId="10" xfId="0" applyFont="1" applyFill="1" applyBorder="1" applyAlignment="1" applyProtection="1">
      <alignment horizontal="center"/>
    </xf>
    <xf numFmtId="0" fontId="38" fillId="28" borderId="6" xfId="0" applyFont="1" applyFill="1" applyBorder="1" applyAlignment="1" applyProtection="1">
      <alignment horizontal="center"/>
    </xf>
    <xf numFmtId="0" fontId="38" fillId="28" borderId="15" xfId="0" applyFont="1" applyFill="1" applyBorder="1" applyAlignment="1" applyProtection="1">
      <alignment horizontal="center"/>
    </xf>
    <xf numFmtId="0" fontId="38" fillId="28" borderId="37" xfId="0" applyFont="1" applyFill="1" applyBorder="1" applyAlignment="1" applyProtection="1">
      <alignment horizontal="center"/>
    </xf>
    <xf numFmtId="0" fontId="24" fillId="2" borderId="69" xfId="0" applyFont="1" applyFill="1" applyBorder="1" applyAlignment="1" applyProtection="1">
      <alignment horizontal="center" vertical="center"/>
    </xf>
    <xf numFmtId="0" fontId="24" fillId="2" borderId="63" xfId="0" applyFont="1" applyFill="1" applyBorder="1" applyAlignment="1" applyProtection="1">
      <alignment horizontal="center" vertical="center"/>
    </xf>
    <xf numFmtId="0" fontId="24" fillId="2" borderId="44" xfId="0" applyFont="1" applyFill="1" applyBorder="1" applyAlignment="1" applyProtection="1">
      <alignment horizontal="center" vertical="center"/>
    </xf>
    <xf numFmtId="0" fontId="24" fillId="2" borderId="53"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0" fontId="24" fillId="2" borderId="54" xfId="0" applyFont="1" applyFill="1" applyBorder="1" applyAlignment="1" applyProtection="1">
      <alignment horizontal="center" vertical="center"/>
    </xf>
    <xf numFmtId="0" fontId="131" fillId="16" borderId="0" xfId="0" applyFont="1" applyFill="1" applyAlignment="1" applyProtection="1">
      <alignment horizontal="left" vertical="center" wrapText="1"/>
    </xf>
    <xf numFmtId="0" fontId="18" fillId="0" borderId="17" xfId="0" applyFont="1" applyBorder="1" applyAlignment="1" applyProtection="1">
      <alignment horizontal="center" vertical="center"/>
    </xf>
    <xf numFmtId="0" fontId="18" fillId="0" borderId="11" xfId="0" applyFont="1" applyBorder="1" applyAlignment="1" applyProtection="1">
      <alignment horizontal="center" vertical="center"/>
    </xf>
    <xf numFmtId="0" fontId="14" fillId="16" borderId="17" xfId="0" applyFont="1" applyFill="1" applyBorder="1" applyAlignment="1" applyProtection="1">
      <alignment vertical="center"/>
    </xf>
    <xf numFmtId="0" fontId="14" fillId="16" borderId="11" xfId="0" applyFont="1" applyFill="1" applyBorder="1" applyAlignment="1" applyProtection="1">
      <alignment vertical="center"/>
    </xf>
    <xf numFmtId="0" fontId="17" fillId="38" borderId="17" xfId="0" applyNumberFormat="1" applyFont="1" applyFill="1" applyBorder="1" applyAlignment="1" applyProtection="1">
      <alignment horizontal="center" vertical="center"/>
    </xf>
    <xf numFmtId="0" fontId="17" fillId="38" borderId="11" xfId="0" applyNumberFormat="1" applyFont="1" applyFill="1" applyBorder="1" applyAlignment="1" applyProtection="1">
      <alignment horizontal="center" vertical="center"/>
    </xf>
    <xf numFmtId="0" fontId="17" fillId="38" borderId="12" xfId="0" applyNumberFormat="1" applyFont="1" applyFill="1" applyBorder="1" applyAlignment="1" applyProtection="1">
      <alignment horizontal="center" vertical="center"/>
    </xf>
    <xf numFmtId="165" fontId="17" fillId="38" borderId="17" xfId="0" applyNumberFormat="1" applyFont="1" applyFill="1" applyBorder="1" applyAlignment="1" applyProtection="1">
      <alignment horizontal="center" vertical="center"/>
    </xf>
    <xf numFmtId="165" fontId="17" fillId="38" borderId="11" xfId="0" applyNumberFormat="1" applyFont="1" applyFill="1" applyBorder="1" applyAlignment="1" applyProtection="1">
      <alignment horizontal="center" vertical="center"/>
    </xf>
    <xf numFmtId="165" fontId="17" fillId="38" borderId="12" xfId="0" applyNumberFormat="1" applyFont="1" applyFill="1" applyBorder="1" applyAlignment="1" applyProtection="1">
      <alignment horizontal="center" vertical="center"/>
    </xf>
    <xf numFmtId="4" fontId="109" fillId="16" borderId="17" xfId="0" applyNumberFormat="1" applyFont="1" applyFill="1" applyBorder="1" applyAlignment="1" applyProtection="1">
      <alignment horizontal="center" vertical="center" wrapText="1"/>
    </xf>
    <xf numFmtId="4" fontId="109" fillId="16" borderId="11" xfId="0" applyNumberFormat="1" applyFont="1" applyFill="1" applyBorder="1" applyAlignment="1" applyProtection="1">
      <alignment horizontal="center" vertical="center" wrapText="1"/>
    </xf>
    <xf numFmtId="4" fontId="109" fillId="16" borderId="12" xfId="0" applyNumberFormat="1" applyFont="1" applyFill="1" applyBorder="1" applyAlignment="1" applyProtection="1">
      <alignment horizontal="center" vertical="center" wrapText="1"/>
    </xf>
    <xf numFmtId="2" fontId="78" fillId="18" borderId="57" xfId="0" applyNumberFormat="1" applyFont="1" applyFill="1" applyBorder="1" applyAlignment="1" applyProtection="1">
      <alignment horizontal="center" vertical="center"/>
    </xf>
    <xf numFmtId="2" fontId="78" fillId="18" borderId="55" xfId="0" applyNumberFormat="1" applyFont="1" applyFill="1" applyBorder="1" applyAlignment="1" applyProtection="1">
      <alignment horizontal="center" vertical="center"/>
    </xf>
    <xf numFmtId="2" fontId="78" fillId="18" borderId="42" xfId="0" applyNumberFormat="1" applyFont="1" applyFill="1" applyBorder="1" applyAlignment="1" applyProtection="1">
      <alignment horizontal="center" vertical="center"/>
    </xf>
    <xf numFmtId="164" fontId="31" fillId="18" borderId="19" xfId="0" applyNumberFormat="1" applyFont="1" applyFill="1" applyBorder="1" applyAlignment="1" applyProtection="1">
      <alignment horizontal="center" vertical="center"/>
    </xf>
    <xf numFmtId="164" fontId="31" fillId="18" borderId="45" xfId="0" applyNumberFormat="1" applyFont="1" applyFill="1" applyBorder="1" applyAlignment="1" applyProtection="1">
      <alignment horizontal="center" vertical="center"/>
    </xf>
    <xf numFmtId="164" fontId="31" fillId="18" borderId="7" xfId="0" applyNumberFormat="1" applyFont="1" applyFill="1" applyBorder="1" applyAlignment="1" applyProtection="1">
      <alignment horizontal="center" vertical="center"/>
    </xf>
    <xf numFmtId="0" fontId="84" fillId="19" borderId="57" xfId="0" applyFont="1" applyFill="1" applyBorder="1" applyAlignment="1" applyProtection="1">
      <alignment horizontal="center" vertical="center" wrapText="1"/>
    </xf>
    <xf numFmtId="0" fontId="84" fillId="19" borderId="55" xfId="0" applyFont="1" applyFill="1" applyBorder="1" applyAlignment="1" applyProtection="1">
      <alignment horizontal="center" vertical="center" wrapText="1"/>
    </xf>
    <xf numFmtId="0" fontId="84" fillId="19" borderId="42" xfId="0" applyFont="1" applyFill="1" applyBorder="1" applyAlignment="1" applyProtection="1">
      <alignment horizontal="center" vertical="center" wrapText="1"/>
    </xf>
    <xf numFmtId="164" fontId="64" fillId="18" borderId="13" xfId="0" applyNumberFormat="1" applyFont="1" applyFill="1" applyBorder="1" applyAlignment="1" applyProtection="1">
      <alignment horizontal="center" vertical="center" wrapText="1"/>
    </xf>
    <xf numFmtId="164" fontId="64" fillId="18" borderId="25" xfId="0" applyNumberFormat="1" applyFont="1" applyFill="1" applyBorder="1" applyAlignment="1" applyProtection="1">
      <alignment horizontal="center" vertical="center" wrapText="1"/>
    </xf>
    <xf numFmtId="164" fontId="64" fillId="18" borderId="56" xfId="0" applyNumberFormat="1" applyFont="1" applyFill="1" applyBorder="1" applyAlignment="1" applyProtection="1">
      <alignment horizontal="center" vertical="center" wrapText="1"/>
    </xf>
    <xf numFmtId="164" fontId="31" fillId="18" borderId="3" xfId="0" applyNumberFormat="1" applyFont="1" applyFill="1" applyBorder="1" applyAlignment="1" applyProtection="1">
      <alignment horizontal="center" vertical="center"/>
    </xf>
    <xf numFmtId="0" fontId="84" fillId="19" borderId="3" xfId="0" applyFont="1" applyFill="1" applyBorder="1" applyAlignment="1" applyProtection="1">
      <alignment horizontal="center" vertical="center" wrapText="1"/>
    </xf>
    <xf numFmtId="164" fontId="64" fillId="18" borderId="3" xfId="0" applyNumberFormat="1" applyFont="1" applyFill="1" applyBorder="1" applyAlignment="1" applyProtection="1">
      <alignment horizontal="center" vertical="center" wrapText="1"/>
    </xf>
    <xf numFmtId="0" fontId="85" fillId="18" borderId="13" xfId="0" applyFont="1" applyFill="1" applyBorder="1" applyAlignment="1" applyProtection="1">
      <alignment horizontal="center" vertical="center" wrapText="1"/>
    </xf>
    <xf numFmtId="0" fontId="85" fillId="18" borderId="25" xfId="0" applyFont="1" applyFill="1" applyBorder="1" applyAlignment="1" applyProtection="1">
      <alignment horizontal="center" vertical="center" wrapText="1"/>
    </xf>
    <xf numFmtId="0" fontId="85" fillId="18" borderId="56" xfId="0" applyFont="1" applyFill="1" applyBorder="1" applyAlignment="1" applyProtection="1">
      <alignment horizontal="center" vertical="center" wrapText="1"/>
    </xf>
    <xf numFmtId="164" fontId="84" fillId="18" borderId="19" xfId="0" applyNumberFormat="1" applyFont="1" applyFill="1" applyBorder="1" applyAlignment="1" applyProtection="1">
      <alignment horizontal="center" vertical="center" wrapText="1"/>
    </xf>
    <xf numFmtId="164" fontId="84" fillId="18" borderId="45" xfId="0" applyNumberFormat="1" applyFont="1" applyFill="1" applyBorder="1" applyAlignment="1" applyProtection="1">
      <alignment horizontal="center" vertical="center" wrapText="1"/>
    </xf>
    <xf numFmtId="164" fontId="84" fillId="18" borderId="7" xfId="0" applyNumberFormat="1" applyFont="1" applyFill="1" applyBorder="1" applyAlignment="1" applyProtection="1">
      <alignment horizontal="center" vertical="center" wrapText="1"/>
    </xf>
    <xf numFmtId="0" fontId="78" fillId="29" borderId="20" xfId="0" applyFont="1" applyFill="1" applyBorder="1" applyAlignment="1" applyProtection="1">
      <alignment horizontal="center" vertical="center"/>
    </xf>
    <xf numFmtId="0" fontId="78" fillId="29" borderId="38" xfId="0" applyFont="1" applyFill="1" applyBorder="1" applyAlignment="1" applyProtection="1">
      <alignment horizontal="center" vertical="center"/>
    </xf>
    <xf numFmtId="0" fontId="78" fillId="29" borderId="23" xfId="0" applyFont="1" applyFill="1" applyBorder="1" applyAlignment="1" applyProtection="1">
      <alignment horizontal="center" vertical="center"/>
    </xf>
    <xf numFmtId="0" fontId="78" fillId="2" borderId="57" xfId="0" applyFont="1" applyFill="1" applyBorder="1" applyAlignment="1" applyProtection="1">
      <alignment horizontal="center" vertical="center"/>
    </xf>
    <xf numFmtId="0" fontId="78" fillId="2" borderId="55" xfId="0" applyFont="1" applyFill="1" applyBorder="1" applyAlignment="1" applyProtection="1">
      <alignment horizontal="center" vertical="center"/>
    </xf>
    <xf numFmtId="0" fontId="78" fillId="2" borderId="42" xfId="0" applyFont="1" applyFill="1" applyBorder="1" applyAlignment="1" applyProtection="1">
      <alignment horizontal="center" vertical="center"/>
    </xf>
    <xf numFmtId="0" fontId="78" fillId="2" borderId="13" xfId="0" applyFont="1" applyFill="1" applyBorder="1" applyAlignment="1" applyProtection="1">
      <alignment horizontal="center" vertical="center" wrapText="1"/>
    </xf>
    <xf numFmtId="0" fontId="78" fillId="2" borderId="25" xfId="0" applyFont="1" applyFill="1" applyBorder="1" applyAlignment="1" applyProtection="1">
      <alignment horizontal="center" vertical="center" wrapText="1"/>
    </xf>
    <xf numFmtId="0" fontId="78" fillId="2" borderId="56" xfId="0" applyFont="1" applyFill="1" applyBorder="1" applyAlignment="1" applyProtection="1">
      <alignment horizontal="center" vertical="center" wrapText="1"/>
    </xf>
    <xf numFmtId="0" fontId="85" fillId="0" borderId="79" xfId="0" applyFont="1" applyBorder="1" applyAlignment="1" applyProtection="1">
      <alignment horizontal="center" vertical="center" wrapText="1"/>
    </xf>
    <xf numFmtId="0" fontId="85" fillId="0" borderId="80" xfId="0" applyFont="1" applyBorder="1" applyAlignment="1" applyProtection="1">
      <alignment horizontal="center" vertical="center" wrapText="1"/>
    </xf>
    <xf numFmtId="0" fontId="85" fillId="2" borderId="0" xfId="0" applyFont="1" applyFill="1" applyAlignment="1" applyProtection="1">
      <alignment horizontal="left" vertical="center" wrapText="1"/>
    </xf>
    <xf numFmtId="0" fontId="85" fillId="2" borderId="0" xfId="0" applyFont="1" applyFill="1" applyAlignment="1" applyProtection="1">
      <alignment horizontal="left" vertical="top" wrapText="1"/>
    </xf>
    <xf numFmtId="0" fontId="84" fillId="2" borderId="0" xfId="0" applyFont="1" applyFill="1" applyAlignment="1" applyProtection="1">
      <alignment horizontal="left" wrapText="1"/>
    </xf>
    <xf numFmtId="0" fontId="91" fillId="2" borderId="0" xfId="0" applyFont="1" applyFill="1" applyAlignment="1" applyProtection="1">
      <alignment horizontal="left" vertical="top" wrapText="1"/>
    </xf>
    <xf numFmtId="0" fontId="91" fillId="2" borderId="0" xfId="0" quotePrefix="1" applyFont="1" applyFill="1" applyBorder="1" applyAlignment="1" applyProtection="1">
      <alignment horizontal="left" vertical="center" wrapText="1"/>
    </xf>
    <xf numFmtId="0" fontId="94" fillId="2" borderId="0" xfId="0" applyFont="1" applyFill="1" applyBorder="1" applyAlignment="1" applyProtection="1">
      <alignment horizontal="left" vertical="center" wrapText="1"/>
    </xf>
    <xf numFmtId="0" fontId="91" fillId="2" borderId="0" xfId="0" applyFont="1" applyFill="1" applyBorder="1" applyAlignment="1" applyProtection="1">
      <alignment horizontal="left" wrapText="1"/>
    </xf>
    <xf numFmtId="0" fontId="107" fillId="29" borderId="20" xfId="0" applyNumberFormat="1" applyFont="1" applyFill="1" applyBorder="1" applyAlignment="1" applyProtection="1">
      <alignment horizontal="center" vertical="center"/>
    </xf>
    <xf numFmtId="0" fontId="107" fillId="29" borderId="38" xfId="0" applyNumberFormat="1" applyFont="1" applyFill="1" applyBorder="1" applyAlignment="1" applyProtection="1">
      <alignment horizontal="center" vertical="center"/>
    </xf>
    <xf numFmtId="0" fontId="107" fillId="29" borderId="23" xfId="0" applyNumberFormat="1" applyFont="1" applyFill="1" applyBorder="1" applyAlignment="1" applyProtection="1">
      <alignment horizontal="center" vertical="center"/>
    </xf>
    <xf numFmtId="0" fontId="56" fillId="0" borderId="0" xfId="0" applyFont="1" applyFill="1" applyBorder="1" applyAlignment="1" applyProtection="1">
      <alignment horizontal="left"/>
    </xf>
    <xf numFmtId="0" fontId="79" fillId="16" borderId="20" xfId="0" applyFont="1" applyFill="1" applyBorder="1" applyAlignment="1" applyProtection="1">
      <alignment horizontal="center" vertical="center" wrapText="1"/>
    </xf>
    <xf numFmtId="0" fontId="79" fillId="16" borderId="21" xfId="0" applyFont="1" applyFill="1" applyBorder="1" applyAlignment="1" applyProtection="1">
      <alignment horizontal="center" vertical="center" wrapText="1"/>
    </xf>
    <xf numFmtId="0" fontId="79" fillId="16" borderId="22" xfId="0" applyFont="1" applyFill="1" applyBorder="1" applyAlignment="1" applyProtection="1">
      <alignment horizontal="center" vertical="center" wrapText="1"/>
    </xf>
    <xf numFmtId="0" fontId="79" fillId="16" borderId="38" xfId="0" applyFont="1" applyFill="1" applyBorder="1" applyAlignment="1" applyProtection="1">
      <alignment horizontal="center" vertical="center" wrapText="1"/>
    </xf>
    <xf numFmtId="0" fontId="79" fillId="16" borderId="0" xfId="0" applyFont="1" applyFill="1" applyBorder="1" applyAlignment="1" applyProtection="1">
      <alignment horizontal="center" vertical="center" wrapText="1"/>
    </xf>
    <xf numFmtId="0" fontId="79" fillId="16" borderId="39" xfId="0" applyFont="1" applyFill="1" applyBorder="1" applyAlignment="1" applyProtection="1">
      <alignment horizontal="center" vertical="center" wrapText="1"/>
    </xf>
    <xf numFmtId="0" fontId="79" fillId="16" borderId="23" xfId="0" applyFont="1" applyFill="1" applyBorder="1" applyAlignment="1" applyProtection="1">
      <alignment horizontal="center" vertical="center" wrapText="1"/>
    </xf>
    <xf numFmtId="0" fontId="79" fillId="16" borderId="24" xfId="0" applyFont="1" applyFill="1" applyBorder="1" applyAlignment="1" applyProtection="1">
      <alignment horizontal="center" vertical="center" wrapText="1"/>
    </xf>
    <xf numFmtId="0" fontId="79" fillId="16" borderId="8" xfId="0" applyFont="1" applyFill="1" applyBorder="1" applyAlignment="1" applyProtection="1">
      <alignment horizontal="center" vertical="center" wrapText="1"/>
    </xf>
    <xf numFmtId="0" fontId="14" fillId="16" borderId="0" xfId="0" applyFont="1" applyFill="1" applyAlignment="1" applyProtection="1">
      <alignment horizontal="left" vertical="center" wrapText="1"/>
    </xf>
    <xf numFmtId="0" fontId="124" fillId="0" borderId="0" xfId="0" applyFont="1" applyFill="1" applyBorder="1" applyAlignment="1" applyProtection="1">
      <alignment horizontal="center" vertical="center"/>
    </xf>
    <xf numFmtId="0" fontId="15" fillId="28" borderId="17" xfId="1" applyNumberFormat="1" applyFont="1" applyFill="1" applyBorder="1" applyAlignment="1" applyProtection="1">
      <alignment horizontal="center" vertical="center"/>
    </xf>
    <xf numFmtId="0" fontId="15" fillId="28" borderId="11" xfId="1" applyNumberFormat="1" applyFont="1" applyFill="1" applyBorder="1" applyAlignment="1" applyProtection="1">
      <alignment horizontal="center" vertical="center"/>
    </xf>
    <xf numFmtId="0" fontId="15" fillId="28" borderId="12" xfId="1" applyNumberFormat="1" applyFont="1" applyFill="1" applyBorder="1" applyAlignment="1" applyProtection="1">
      <alignment horizontal="center" vertical="center"/>
    </xf>
    <xf numFmtId="0" fontId="110" fillId="2" borderId="0" xfId="0" applyFont="1" applyFill="1" applyBorder="1" applyAlignment="1" applyProtection="1">
      <alignment horizontal="center" vertical="center" wrapText="1"/>
    </xf>
    <xf numFmtId="0" fontId="125" fillId="0" borderId="0" xfId="0" applyFont="1" applyFill="1" applyBorder="1" applyAlignment="1" applyProtection="1">
      <alignment horizontal="center"/>
    </xf>
    <xf numFmtId="0" fontId="76" fillId="0" borderId="0" xfId="0" applyFont="1" applyFill="1" applyBorder="1" applyAlignment="1" applyProtection="1">
      <alignment horizontal="center"/>
    </xf>
    <xf numFmtId="0" fontId="0" fillId="4" borderId="10" xfId="0" applyFill="1" applyBorder="1" applyAlignment="1">
      <alignment horizontal="center" vertical="center" wrapText="1"/>
    </xf>
    <xf numFmtId="0" fontId="24" fillId="8" borderId="14" xfId="0" applyFont="1" applyFill="1" applyBorder="1" applyAlignment="1">
      <alignment horizontal="left" vertical="center"/>
    </xf>
    <xf numFmtId="0" fontId="24" fillId="8" borderId="18" xfId="0" applyFont="1" applyFill="1" applyBorder="1" applyAlignment="1">
      <alignment horizontal="left" vertical="center"/>
    </xf>
    <xf numFmtId="0" fontId="24" fillId="8" borderId="9" xfId="0" applyFont="1" applyFill="1" applyBorder="1" applyAlignment="1">
      <alignment horizontal="left" vertical="center"/>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25" fillId="18" borderId="14" xfId="0" applyFont="1" applyFill="1" applyBorder="1" applyAlignment="1" applyProtection="1">
      <alignment horizontal="center" vertical="center" wrapText="1"/>
    </xf>
    <xf numFmtId="0" fontId="25" fillId="18" borderId="18" xfId="0" applyFont="1" applyFill="1" applyBorder="1" applyAlignment="1" applyProtection="1">
      <alignment horizontal="center" vertical="center" wrapText="1"/>
    </xf>
    <xf numFmtId="0" fontId="25" fillId="18" borderId="9"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9" xfId="0" applyFont="1" applyFill="1" applyBorder="1" applyAlignment="1" applyProtection="1">
      <alignment horizontal="center" vertical="center" wrapText="1"/>
    </xf>
    <xf numFmtId="0" fontId="3" fillId="18" borderId="14" xfId="0" applyFont="1" applyFill="1" applyBorder="1" applyAlignment="1" applyProtection="1">
      <alignment horizontal="center" vertical="center" wrapText="1"/>
    </xf>
    <xf numFmtId="0" fontId="114" fillId="0" borderId="38" xfId="0" applyFont="1" applyFill="1" applyBorder="1" applyAlignment="1" applyProtection="1">
      <alignment horizontal="center" vertical="center" wrapText="1"/>
    </xf>
    <xf numFmtId="0" fontId="114" fillId="0" borderId="39" xfId="0" applyFont="1" applyFill="1" applyBorder="1" applyAlignment="1" applyProtection="1">
      <alignment horizontal="center" vertical="center" wrapText="1"/>
    </xf>
    <xf numFmtId="0" fontId="114" fillId="0" borderId="23" xfId="0" applyFont="1" applyFill="1" applyBorder="1" applyAlignment="1" applyProtection="1">
      <alignment horizontal="center" vertical="center" wrapText="1"/>
    </xf>
    <xf numFmtId="0" fontId="114" fillId="0" borderId="8" xfId="0" applyFont="1" applyFill="1" applyBorder="1" applyAlignment="1" applyProtection="1">
      <alignment horizontal="center" vertical="center" wrapText="1"/>
    </xf>
    <xf numFmtId="0" fontId="3" fillId="18" borderId="14" xfId="0" applyFont="1" applyFill="1" applyBorder="1" applyAlignment="1" applyProtection="1">
      <alignment horizontal="center" vertical="center"/>
    </xf>
    <xf numFmtId="0" fontId="3" fillId="18" borderId="18" xfId="0" applyFont="1" applyFill="1" applyBorder="1" applyAlignment="1" applyProtection="1">
      <alignment horizontal="center" vertical="center"/>
    </xf>
    <xf numFmtId="0" fontId="3" fillId="18" borderId="9" xfId="0" applyFont="1" applyFill="1" applyBorder="1" applyAlignment="1" applyProtection="1">
      <alignment horizontal="center" vertical="center"/>
    </xf>
    <xf numFmtId="164" fontId="3" fillId="18" borderId="14" xfId="1" applyNumberFormat="1" applyFont="1" applyFill="1" applyBorder="1" applyAlignment="1" applyProtection="1">
      <alignment horizontal="center" vertical="center"/>
    </xf>
    <xf numFmtId="164" fontId="3" fillId="18" borderId="9" xfId="1" applyNumberFormat="1" applyFont="1" applyFill="1" applyBorder="1" applyAlignment="1" applyProtection="1">
      <alignment horizontal="center" vertical="center"/>
    </xf>
    <xf numFmtId="0" fontId="5" fillId="36" borderId="13" xfId="2" applyFont="1" applyFill="1" applyBorder="1" applyAlignment="1" applyProtection="1">
      <alignment horizontal="center" vertical="center" wrapText="1"/>
    </xf>
    <xf numFmtId="0" fontId="5" fillId="36" borderId="25" xfId="2" applyFont="1" applyFill="1" applyBorder="1" applyAlignment="1" applyProtection="1">
      <alignment horizontal="center" vertical="center" wrapText="1"/>
    </xf>
    <xf numFmtId="0" fontId="5" fillId="36" borderId="16" xfId="2" applyFont="1" applyFill="1" applyBorder="1" applyAlignment="1" applyProtection="1">
      <alignment horizontal="center" vertical="center" wrapText="1"/>
    </xf>
    <xf numFmtId="165" fontId="6" fillId="17" borderId="35" xfId="0" applyNumberFormat="1" applyFont="1" applyFill="1" applyBorder="1" applyAlignment="1" applyProtection="1">
      <alignment horizontal="center"/>
    </xf>
    <xf numFmtId="165" fontId="6" fillId="17" borderId="68" xfId="0" applyNumberFormat="1" applyFont="1" applyFill="1" applyBorder="1" applyAlignment="1" applyProtection="1">
      <alignment horizontal="center"/>
    </xf>
    <xf numFmtId="165" fontId="6" fillId="17" borderId="10" xfId="0" applyNumberFormat="1" applyFont="1" applyFill="1" applyBorder="1" applyAlignment="1" applyProtection="1">
      <alignment horizontal="center"/>
    </xf>
    <xf numFmtId="165" fontId="6" fillId="17" borderId="6" xfId="0" applyNumberFormat="1" applyFont="1" applyFill="1" applyBorder="1" applyAlignment="1" applyProtection="1">
      <alignment horizontal="center"/>
    </xf>
    <xf numFmtId="0" fontId="6" fillId="17" borderId="15" xfId="0" applyNumberFormat="1" applyFont="1" applyFill="1" applyBorder="1" applyAlignment="1" applyProtection="1">
      <alignment horizontal="center"/>
    </xf>
    <xf numFmtId="0" fontId="6" fillId="17" borderId="37" xfId="0" applyNumberFormat="1" applyFont="1" applyFill="1" applyBorder="1" applyAlignment="1" applyProtection="1">
      <alignment horizontal="center"/>
    </xf>
    <xf numFmtId="0" fontId="46" fillId="20" borderId="73" xfId="0" applyFont="1" applyFill="1" applyBorder="1" applyAlignment="1" applyProtection="1">
      <alignment horizontal="center" vertical="center" wrapText="1"/>
    </xf>
    <xf numFmtId="0" fontId="46" fillId="20" borderId="74" xfId="0" applyFont="1" applyFill="1" applyBorder="1" applyAlignment="1" applyProtection="1">
      <alignment horizontal="center" vertical="center" wrapText="1"/>
    </xf>
    <xf numFmtId="0" fontId="46" fillId="20" borderId="75" xfId="0" applyFont="1" applyFill="1" applyBorder="1" applyAlignment="1" applyProtection="1">
      <alignment horizontal="center" vertical="center" wrapText="1"/>
    </xf>
    <xf numFmtId="0" fontId="96" fillId="0" borderId="10" xfId="0" applyFont="1" applyBorder="1" applyAlignment="1" applyProtection="1">
      <alignment horizontal="left" wrapText="1"/>
    </xf>
    <xf numFmtId="0" fontId="98" fillId="0" borderId="10" xfId="0" applyFont="1" applyBorder="1" applyAlignment="1" applyProtection="1">
      <alignment horizontal="left" wrapText="1"/>
    </xf>
    <xf numFmtId="0" fontId="5" fillId="36" borderId="44" xfId="2" applyFont="1" applyFill="1" applyBorder="1" applyAlignment="1" applyProtection="1">
      <alignment horizontal="center" vertical="center" wrapText="1"/>
    </xf>
    <xf numFmtId="0" fontId="5" fillId="36" borderId="29" xfId="2" applyFont="1" applyFill="1" applyBorder="1" applyAlignment="1" applyProtection="1">
      <alignment horizontal="center" vertical="center" wrapText="1"/>
    </xf>
    <xf numFmtId="0" fontId="3" fillId="5" borderId="14" xfId="0" applyFont="1" applyFill="1" applyBorder="1" applyAlignment="1">
      <alignment horizontal="center" vertical="center"/>
    </xf>
    <xf numFmtId="0" fontId="3" fillId="5" borderId="9" xfId="0" applyFont="1" applyFill="1" applyBorder="1" applyAlignment="1">
      <alignment horizontal="center" vertical="center"/>
    </xf>
    <xf numFmtId="0" fontId="21" fillId="20" borderId="0" xfId="0" applyFont="1" applyFill="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25" fillId="2" borderId="19" xfId="0" applyFont="1" applyFill="1" applyBorder="1" applyAlignment="1" applyProtection="1">
      <alignment horizontal="center" vertical="center"/>
    </xf>
    <xf numFmtId="0" fontId="25" fillId="2" borderId="45" xfId="0" applyFont="1" applyFill="1" applyBorder="1" applyAlignment="1" applyProtection="1">
      <alignment horizontal="center" vertical="center"/>
    </xf>
    <xf numFmtId="0" fontId="17" fillId="0" borderId="0" xfId="2" applyFont="1" applyFill="1" applyBorder="1" applyAlignment="1" applyProtection="1">
      <alignment horizontal="center" vertical="center" wrapText="1"/>
    </xf>
    <xf numFmtId="49" fontId="29" fillId="24" borderId="50" xfId="3" applyNumberFormat="1" applyFont="1" applyFill="1" applyBorder="1" applyAlignment="1">
      <alignment horizontal="center" vertical="center" wrapText="1"/>
    </xf>
    <xf numFmtId="49" fontId="29" fillId="24" borderId="51" xfId="3" applyNumberFormat="1" applyFont="1" applyFill="1" applyBorder="1" applyAlignment="1">
      <alignment horizontal="center" vertical="center" wrapText="1"/>
    </xf>
    <xf numFmtId="0" fontId="56" fillId="2" borderId="78" xfId="0" applyFont="1" applyFill="1" applyBorder="1" applyAlignment="1" applyProtection="1">
      <alignment horizontal="left" vertical="center"/>
    </xf>
    <xf numFmtId="0" fontId="56" fillId="2" borderId="60" xfId="0" applyFont="1" applyFill="1" applyBorder="1" applyAlignment="1" applyProtection="1">
      <alignment horizontal="left" vertical="center"/>
    </xf>
    <xf numFmtId="0" fontId="3" fillId="5" borderId="14" xfId="0" applyFont="1" applyFill="1" applyBorder="1" applyAlignment="1">
      <alignment horizontal="center"/>
    </xf>
    <xf numFmtId="0" fontId="0" fillId="5" borderId="9" xfId="0" applyFill="1" applyBorder="1" applyAlignment="1">
      <alignment horizontal="center"/>
    </xf>
    <xf numFmtId="0" fontId="48" fillId="2" borderId="17" xfId="0" applyFont="1" applyFill="1" applyBorder="1" applyAlignment="1" applyProtection="1">
      <alignment horizontal="center" vertical="center"/>
    </xf>
    <xf numFmtId="0" fontId="48" fillId="2" borderId="11" xfId="0" applyFont="1" applyFill="1" applyBorder="1" applyAlignment="1" applyProtection="1">
      <alignment horizontal="center" vertical="center"/>
    </xf>
    <xf numFmtId="0" fontId="48" fillId="2" borderId="12" xfId="0" applyFont="1" applyFill="1" applyBorder="1" applyAlignment="1" applyProtection="1">
      <alignment horizontal="center" vertical="center"/>
    </xf>
    <xf numFmtId="0" fontId="138" fillId="28" borderId="23" xfId="0" applyFont="1" applyFill="1" applyBorder="1" applyAlignment="1" applyProtection="1">
      <alignment horizontal="center"/>
    </xf>
    <xf numFmtId="0" fontId="138" fillId="28" borderId="24" xfId="0" applyFont="1" applyFill="1" applyBorder="1" applyAlignment="1" applyProtection="1">
      <alignment horizontal="center"/>
    </xf>
    <xf numFmtId="0" fontId="138" fillId="28" borderId="8" xfId="0" applyFont="1" applyFill="1" applyBorder="1" applyAlignment="1" applyProtection="1">
      <alignment horizontal="center"/>
    </xf>
    <xf numFmtId="0" fontId="139" fillId="29" borderId="17" xfId="0" applyFont="1" applyFill="1" applyBorder="1" applyAlignment="1" applyProtection="1">
      <alignment horizontal="center"/>
    </xf>
    <xf numFmtId="0" fontId="139" fillId="29" borderId="11" xfId="0" applyFont="1" applyFill="1" applyBorder="1" applyAlignment="1" applyProtection="1">
      <alignment horizontal="center"/>
    </xf>
    <xf numFmtId="0" fontId="139" fillId="29" borderId="12" xfId="0" applyFont="1" applyFill="1" applyBorder="1" applyAlignment="1" applyProtection="1">
      <alignment horizontal="center"/>
    </xf>
    <xf numFmtId="0" fontId="139" fillId="27" borderId="17" xfId="0" applyFont="1" applyFill="1" applyBorder="1" applyAlignment="1" applyProtection="1">
      <alignment horizontal="center"/>
    </xf>
    <xf numFmtId="0" fontId="139" fillId="27" borderId="11" xfId="0" applyFont="1" applyFill="1" applyBorder="1" applyAlignment="1" applyProtection="1">
      <alignment horizontal="center"/>
    </xf>
    <xf numFmtId="0" fontId="139" fillId="27" borderId="12" xfId="0" applyFont="1" applyFill="1" applyBorder="1" applyAlignment="1" applyProtection="1">
      <alignment horizontal="center"/>
    </xf>
    <xf numFmtId="0" fontId="56" fillId="2" borderId="54" xfId="0" applyFont="1" applyFill="1" applyBorder="1" applyAlignment="1" applyProtection="1">
      <alignment horizontal="left" vertical="center"/>
    </xf>
    <xf numFmtId="0" fontId="56" fillId="2" borderId="16" xfId="0" applyFont="1" applyFill="1" applyBorder="1" applyAlignment="1" applyProtection="1">
      <alignment horizontal="left" vertical="center"/>
    </xf>
    <xf numFmtId="0" fontId="56" fillId="2" borderId="77"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6" fillId="2" borderId="9" xfId="0" applyFont="1" applyFill="1" applyBorder="1" applyAlignment="1" applyProtection="1">
      <alignment horizontal="left" vertical="center"/>
    </xf>
    <xf numFmtId="0" fontId="56" fillId="2" borderId="10" xfId="0" applyFont="1" applyFill="1" applyBorder="1" applyAlignment="1" applyProtection="1">
      <alignment horizontal="left" vertical="center"/>
    </xf>
    <xf numFmtId="0" fontId="56" fillId="2" borderId="6" xfId="0" applyFont="1" applyFill="1" applyBorder="1" applyAlignment="1" applyProtection="1">
      <alignment horizontal="left" vertical="center"/>
    </xf>
    <xf numFmtId="0" fontId="52" fillId="2" borderId="0" xfId="0" applyFont="1" applyFill="1" applyAlignment="1">
      <alignment vertical="top"/>
    </xf>
    <xf numFmtId="0" fontId="130" fillId="2" borderId="0" xfId="0" applyFont="1" applyFill="1" applyAlignment="1">
      <alignment horizontal="left" vertical="top"/>
    </xf>
    <xf numFmtId="0" fontId="0" fillId="2" borderId="13" xfId="0" applyFont="1" applyFill="1" applyBorder="1" applyAlignment="1">
      <alignment horizontal="center" vertical="center"/>
    </xf>
    <xf numFmtId="0" fontId="53" fillId="2" borderId="0" xfId="0" applyFont="1" applyFill="1" applyAlignment="1">
      <alignment horizontal="center" vertical="top" wrapText="1"/>
    </xf>
    <xf numFmtId="0" fontId="104" fillId="2" borderId="0" xfId="0" applyFont="1" applyFill="1" applyAlignment="1">
      <alignment horizontal="center" vertical="top" wrapText="1"/>
    </xf>
    <xf numFmtId="0" fontId="21" fillId="2" borderId="6" xfId="0" applyFont="1" applyFill="1" applyBorder="1" applyAlignment="1">
      <alignment horizontal="left"/>
    </xf>
    <xf numFmtId="0" fontId="57" fillId="2" borderId="0" xfId="0" applyFont="1" applyFill="1" applyBorder="1" applyAlignment="1">
      <alignment horizontal="center" wrapText="1"/>
    </xf>
    <xf numFmtId="0" fontId="0" fillId="2" borderId="16" xfId="0" applyFont="1" applyFill="1" applyBorder="1" applyAlignment="1">
      <alignment horizontal="center" vertical="center"/>
    </xf>
    <xf numFmtId="14" fontId="0" fillId="0" borderId="10" xfId="0" applyNumberFormat="1" applyFill="1" applyBorder="1" applyAlignment="1">
      <alignment horizontal="center" vertical="center" wrapText="1"/>
    </xf>
    <xf numFmtId="0" fontId="0" fillId="2" borderId="10" xfId="0" applyFill="1" applyBorder="1" applyAlignment="1">
      <alignment horizontal="left" vertical="center" wrapText="1"/>
    </xf>
    <xf numFmtId="14" fontId="3" fillId="2" borderId="10" xfId="0" applyNumberFormat="1" applyFont="1" applyFill="1" applyBorder="1" applyAlignment="1">
      <alignment horizontal="center" vertical="center"/>
    </xf>
  </cellXfs>
  <cellStyles count="11">
    <cellStyle name="Lien hypertexte 2" xfId="4" xr:uid="{87D38268-5DF5-4DE3-A66E-2BFAEE664B9B}"/>
    <cellStyle name="Milliers" xfId="10" builtinId="3"/>
    <cellStyle name="Monétaire" xfId="1" builtinId="4"/>
    <cellStyle name="Monétaire 3" xfId="9" xr:uid="{203F60F9-F21D-451D-A65E-57AA9DC29019}"/>
    <cellStyle name="Normal" xfId="0" builtinId="0"/>
    <cellStyle name="Normal 2" xfId="6" xr:uid="{B23037A6-7EA5-46DE-8F0F-93177BF489D3}"/>
    <cellStyle name="Normal 2 2" xfId="2" xr:uid="{1C583440-AD1F-4CD4-B0A6-71F3A2FD87AF}"/>
    <cellStyle name="Normal 3" xfId="3" xr:uid="{94100F90-D3B0-48E6-B9DE-78FF6A4E3E3D}"/>
    <cellStyle name="Normal 3 2" xfId="7" xr:uid="{0BA11EBA-41CC-49B4-A46D-74E10BBF6ED1}"/>
    <cellStyle name="Normal 4" xfId="5" xr:uid="{9303C547-714A-4D4F-95D7-8DB0BA7578E0}"/>
    <cellStyle name="Pourcentage" xfId="8" builtinId="5"/>
  </cellStyles>
  <dxfs count="107">
    <dxf>
      <fill>
        <patternFill patternType="mediumGray">
          <fgColor theme="0" tint="-4.9989318521683403E-2"/>
          <bgColor theme="6" tint="0.59996337778862885"/>
        </patternFill>
      </fill>
    </dxf>
    <dxf>
      <fill>
        <patternFill patternType="gray0625">
          <fgColor theme="0"/>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9C0006"/>
      </font>
      <fill>
        <patternFill>
          <bgColor rgb="FFFFC7CE"/>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ont>
        <b/>
        <i val="0"/>
        <color rgb="FFFF0000"/>
      </font>
      <fill>
        <patternFill>
          <bgColor rgb="FFFFFF66"/>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ont>
        <color rgb="FF9C0006"/>
      </font>
      <fill>
        <patternFill>
          <bgColor rgb="FFFFC7CE"/>
        </patternFill>
      </fill>
    </dxf>
    <dxf>
      <fill>
        <patternFill patternType="gray0625">
          <fgColor theme="0"/>
          <bgColor rgb="FFFF9999"/>
        </patternFill>
      </fill>
    </dxf>
    <dxf>
      <font>
        <color rgb="FF9C0006"/>
      </font>
      <fill>
        <patternFill>
          <bgColor rgb="FFFFC7CE"/>
        </patternFill>
      </fill>
    </dxf>
  </dxfs>
  <tableStyles count="1" defaultTableStyle="TableStyleMedium2" defaultPivotStyle="PivotStyleLight16">
    <tableStyle name="Invisible" pivot="0" table="0" count="0" xr9:uid="{088762B7-C7AB-4051-8D85-CFA16AF180EF}"/>
  </tableStyles>
  <colors>
    <mruColors>
      <color rgb="FFFF9999"/>
      <color rgb="FFFFCCCC"/>
      <color rgb="FF963634"/>
      <color rgb="FF1C8C98"/>
      <color rgb="FF1A9A82"/>
      <color rgb="FF1EB296"/>
      <color rgb="FF318691"/>
      <color rgb="FF685189"/>
      <color rgb="FF9884B6"/>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31</xdr:row>
      <xdr:rowOff>19050</xdr:rowOff>
    </xdr:from>
    <xdr:to>
      <xdr:col>2</xdr:col>
      <xdr:colOff>1002507</xdr:colOff>
      <xdr:row>38</xdr:row>
      <xdr:rowOff>3175</xdr:rowOff>
    </xdr:to>
    <xdr:pic>
      <xdr:nvPicPr>
        <xdr:cNvPr id="3" name="Image 2">
          <a:extLst>
            <a:ext uri="{FF2B5EF4-FFF2-40B4-BE49-F238E27FC236}">
              <a16:creationId xmlns:a16="http://schemas.microsoft.com/office/drawing/2014/main" id="{9F58A329-9EE4-4B94-FC4C-D7E1736A9FBD}"/>
            </a:ext>
          </a:extLst>
        </xdr:cNvPr>
        <xdr:cNvPicPr>
          <a:picLocks noChangeAspect="1"/>
        </xdr:cNvPicPr>
      </xdr:nvPicPr>
      <xdr:blipFill>
        <a:blip xmlns:r="http://schemas.openxmlformats.org/officeDocument/2006/relationships" r:embed="rId1"/>
        <a:stretch>
          <a:fillRect/>
        </a:stretch>
      </xdr:blipFill>
      <xdr:spPr>
        <a:xfrm>
          <a:off x="342901" y="13992225"/>
          <a:ext cx="3752850" cy="125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13</xdr:row>
      <xdr:rowOff>533400</xdr:rowOff>
    </xdr:from>
    <xdr:to>
      <xdr:col>3</xdr:col>
      <xdr:colOff>327707</xdr:colOff>
      <xdr:row>22</xdr:row>
      <xdr:rowOff>66902</xdr:rowOff>
    </xdr:to>
    <xdr:pic>
      <xdr:nvPicPr>
        <xdr:cNvPr id="3" name="Image 2">
          <a:extLst>
            <a:ext uri="{FF2B5EF4-FFF2-40B4-BE49-F238E27FC236}">
              <a16:creationId xmlns:a16="http://schemas.microsoft.com/office/drawing/2014/main" id="{65CB52AA-9553-09FA-E22E-906030210E81}"/>
            </a:ext>
          </a:extLst>
        </xdr:cNvPr>
        <xdr:cNvPicPr>
          <a:picLocks noChangeAspect="1"/>
        </xdr:cNvPicPr>
      </xdr:nvPicPr>
      <xdr:blipFill>
        <a:blip xmlns:r="http://schemas.openxmlformats.org/officeDocument/2006/relationships" r:embed="rId1"/>
        <a:stretch>
          <a:fillRect/>
        </a:stretch>
      </xdr:blipFill>
      <xdr:spPr>
        <a:xfrm>
          <a:off x="444500" y="9461500"/>
          <a:ext cx="4887007" cy="162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25400</xdr:rowOff>
    </xdr:from>
    <xdr:to>
      <xdr:col>10</xdr:col>
      <xdr:colOff>1051607</xdr:colOff>
      <xdr:row>4</xdr:row>
      <xdr:rowOff>257402</xdr:rowOff>
    </xdr:to>
    <xdr:pic>
      <xdr:nvPicPr>
        <xdr:cNvPr id="3" name="Image 2">
          <a:extLst>
            <a:ext uri="{FF2B5EF4-FFF2-40B4-BE49-F238E27FC236}">
              <a16:creationId xmlns:a16="http://schemas.microsoft.com/office/drawing/2014/main" id="{09A50C89-02A0-EDE9-BB05-635341D84A21}"/>
            </a:ext>
          </a:extLst>
        </xdr:cNvPr>
        <xdr:cNvPicPr>
          <a:picLocks noChangeAspect="1"/>
        </xdr:cNvPicPr>
      </xdr:nvPicPr>
      <xdr:blipFill>
        <a:blip xmlns:r="http://schemas.openxmlformats.org/officeDocument/2006/relationships" r:embed="rId1"/>
        <a:stretch>
          <a:fillRect/>
        </a:stretch>
      </xdr:blipFill>
      <xdr:spPr>
        <a:xfrm>
          <a:off x="15265400" y="25400"/>
          <a:ext cx="4887007" cy="1629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106680</xdr:rowOff>
    </xdr:from>
    <xdr:to>
      <xdr:col>10</xdr:col>
      <xdr:colOff>1046527</xdr:colOff>
      <xdr:row>5</xdr:row>
      <xdr:rowOff>272642</xdr:rowOff>
    </xdr:to>
    <xdr:pic>
      <xdr:nvPicPr>
        <xdr:cNvPr id="3" name="Image 2">
          <a:extLst>
            <a:ext uri="{FF2B5EF4-FFF2-40B4-BE49-F238E27FC236}">
              <a16:creationId xmlns:a16="http://schemas.microsoft.com/office/drawing/2014/main" id="{D6D1DC52-44C0-952C-4499-D3D56E3552A2}"/>
            </a:ext>
          </a:extLst>
        </xdr:cNvPr>
        <xdr:cNvPicPr>
          <a:picLocks noChangeAspect="1"/>
        </xdr:cNvPicPr>
      </xdr:nvPicPr>
      <xdr:blipFill>
        <a:blip xmlns:r="http://schemas.openxmlformats.org/officeDocument/2006/relationships" r:embed="rId1"/>
        <a:stretch>
          <a:fillRect/>
        </a:stretch>
      </xdr:blipFill>
      <xdr:spPr>
        <a:xfrm>
          <a:off x="15270480" y="106680"/>
          <a:ext cx="4887007" cy="16290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1121229</xdr:colOff>
      <xdr:row>1</xdr:row>
      <xdr:rowOff>174171</xdr:rowOff>
    </xdr:from>
    <xdr:to>
      <xdr:col>9</xdr:col>
      <xdr:colOff>1338943</xdr:colOff>
      <xdr:row>6</xdr:row>
      <xdr:rowOff>293914</xdr:rowOff>
    </xdr:to>
    <xdr:pic>
      <xdr:nvPicPr>
        <xdr:cNvPr id="3" name="Image 2">
          <a:extLst>
            <a:ext uri="{FF2B5EF4-FFF2-40B4-BE49-F238E27FC236}">
              <a16:creationId xmlns:a16="http://schemas.microsoft.com/office/drawing/2014/main" id="{B670F892-75FB-5794-D6A6-27B3AB70CC9C}"/>
            </a:ext>
          </a:extLst>
        </xdr:cNvPr>
        <xdr:cNvPicPr>
          <a:picLocks noChangeAspect="1"/>
        </xdr:cNvPicPr>
      </xdr:nvPicPr>
      <xdr:blipFill>
        <a:blip xmlns:r="http://schemas.openxmlformats.org/officeDocument/2006/relationships" r:embed="rId1"/>
        <a:stretch>
          <a:fillRect/>
        </a:stretch>
      </xdr:blipFill>
      <xdr:spPr>
        <a:xfrm>
          <a:off x="13911943" y="555171"/>
          <a:ext cx="4310743" cy="1436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1092200</xdr:colOff>
      <xdr:row>2</xdr:row>
      <xdr:rowOff>101600</xdr:rowOff>
    </xdr:from>
    <xdr:to>
      <xdr:col>11</xdr:col>
      <xdr:colOff>3731307</xdr:colOff>
      <xdr:row>7</xdr:row>
      <xdr:rowOff>28802</xdr:rowOff>
    </xdr:to>
    <xdr:pic>
      <xdr:nvPicPr>
        <xdr:cNvPr id="3" name="Image 2">
          <a:extLst>
            <a:ext uri="{FF2B5EF4-FFF2-40B4-BE49-F238E27FC236}">
              <a16:creationId xmlns:a16="http://schemas.microsoft.com/office/drawing/2014/main" id="{5A73A0EC-ED75-F56D-E371-0F07012B6412}"/>
            </a:ext>
          </a:extLst>
        </xdr:cNvPr>
        <xdr:cNvPicPr>
          <a:picLocks noChangeAspect="1"/>
        </xdr:cNvPicPr>
      </xdr:nvPicPr>
      <xdr:blipFill>
        <a:blip xmlns:r="http://schemas.openxmlformats.org/officeDocument/2006/relationships" r:embed="rId1"/>
        <a:stretch>
          <a:fillRect/>
        </a:stretch>
      </xdr:blipFill>
      <xdr:spPr>
        <a:xfrm>
          <a:off x="20929600" y="1066800"/>
          <a:ext cx="4887007" cy="16290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1125221</xdr:colOff>
      <xdr:row>15</xdr:row>
      <xdr:rowOff>582930</xdr:rowOff>
    </xdr:from>
    <xdr:to>
      <xdr:col>5</xdr:col>
      <xdr:colOff>2072641</xdr:colOff>
      <xdr:row>20</xdr:row>
      <xdr:rowOff>161912</xdr:rowOff>
    </xdr:to>
    <xdr:pic>
      <xdr:nvPicPr>
        <xdr:cNvPr id="3" name="Image 2">
          <a:extLst>
            <a:ext uri="{FF2B5EF4-FFF2-40B4-BE49-F238E27FC236}">
              <a16:creationId xmlns:a16="http://schemas.microsoft.com/office/drawing/2014/main" id="{C0EF4BC7-56CB-F213-597A-25210D3ECF8F}"/>
            </a:ext>
          </a:extLst>
        </xdr:cNvPr>
        <xdr:cNvPicPr>
          <a:picLocks noChangeAspect="1"/>
        </xdr:cNvPicPr>
      </xdr:nvPicPr>
      <xdr:blipFill>
        <a:blip xmlns:r="http://schemas.openxmlformats.org/officeDocument/2006/relationships" r:embed="rId1"/>
        <a:stretch>
          <a:fillRect/>
        </a:stretch>
      </xdr:blipFill>
      <xdr:spPr>
        <a:xfrm>
          <a:off x="10345421" y="11738610"/>
          <a:ext cx="6631940" cy="21850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RRNA04.crpc.fr\PLACIDO_NA_DirEnv$\Operationnel\11_N2000\5_FEADER\5_RDR4\2_PROCESS_MODELE\7_CONSTRUCTION\1_ANIM\5_DP\1_ANN_DEP_REALIS_PJ_INSTRUC\250828_AnnexeDepensesRealisees_AnimN2000_V0.91.xlsx" TargetMode="External"/><Relationship Id="rId1" Type="http://schemas.openxmlformats.org/officeDocument/2006/relationships/externalLinkPath" Target="file:///\\FILERRNA04.crpc.fr\PLACIDO_NA_DirEnv$\Operationnel\11_N2000\5_FEADER\5_RDR4\2_PROCESS_MODELE\7_CONSTRUCTION\1_ANIM\5_DP\1_ANN_DEP_REALIS_PJ_INSTRUC\250828_AnnexeDepensesRealisees_AnimN2000_V0.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RRNA04.crpc.fr\PLACIDO_NA_DirEnv$\Operationnel\11_N2000\5_FEADER\5_RDR4\2_PROCESS_MODELE\7_CONSTRUCTION\2_CONT\5_DP\1_ANN_DEP_REALIS\exDA\Annexe7_depensesprev_contratN2000_AAP25_V1.1.xlsx" TargetMode="External"/><Relationship Id="rId1" Type="http://schemas.openxmlformats.org/officeDocument/2006/relationships/externalLinkPath" Target="file:///\\FILERRNA04.crpc.fr\PLACIDO_NA_DirEnv$\Operationnel\11_N2000\5_FEADER\5_RDR4\2_PROCESS_MODELE\7_CONSTRUCTION\2_CONT\5_DP\1_ANN_DEP_REALIS\exDA\Annexe7_depensesprev_contratN2000_AAP25_V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Votre dossier"/>
      <sheetName val="1-PRESTATION_SERVICES"/>
      <sheetName val="2-Notice_Depenses_Personnel"/>
      <sheetName val="2-EXEMPLE DEP_PERSONNEL"/>
      <sheetName val="2-DEPENSES_PERS"/>
      <sheetName val="3-SYNTHESE"/>
      <sheetName val="Aide_calculette_tempstravail"/>
      <sheetName val="CONVERSION HEURE DECIMAL"/>
      <sheetName val="Qualification"/>
      <sheetName val="Données"/>
      <sheetName val="Sites Terrestres"/>
      <sheetName val="Sites Mixtes"/>
      <sheetName val="Tous_S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1_Presta_service"/>
      <sheetName val="2_Matériels_équipements"/>
      <sheetName val="3_Dépenses_personnel"/>
      <sheetName val="4_barème_de_travaux"/>
      <sheetName val="5_CoûtsIndirects_FdMissionDep"/>
      <sheetName val="Action_Sous-action (masquer)"/>
      <sheetName val="6_Synthèse MDNA"/>
      <sheetName val="Actions à ajouter"/>
      <sheetName val="Code_sites_N2000 (masquer)"/>
      <sheetName val="7_Liste_qualifications"/>
      <sheetName val="Divers (masquer)"/>
    </sheetNames>
    <sheetDataSet>
      <sheetData sheetId="0"/>
      <sheetData sheetId="1"/>
      <sheetData sheetId="2"/>
      <sheetData sheetId="3"/>
      <sheetData sheetId="4"/>
      <sheetData sheetId="5"/>
      <sheetData sheetId="6">
        <row r="3">
          <cell r="D3" t="str">
            <v>N01Pi</v>
          </cell>
        </row>
      </sheetData>
      <sheetData sheetId="7"/>
      <sheetData sheetId="8"/>
      <sheetData sheetId="9">
        <row r="3">
          <cell r="A3" t="str">
            <v>FR5400403</v>
          </cell>
        </row>
      </sheetData>
      <sheetData sheetId="10">
        <row r="27">
          <cell r="A27" t="str">
            <v>Stagiaire</v>
          </cell>
        </row>
        <row r="30">
          <cell r="A30" t="str">
            <v>Stagiaire</v>
          </cell>
        </row>
        <row r="31">
          <cell r="A31" t="str">
            <v>Adjoint administratif</v>
          </cell>
        </row>
        <row r="32">
          <cell r="A32" t="str">
            <v>Agent d’entretien</v>
          </cell>
        </row>
        <row r="33">
          <cell r="A33" t="str">
            <v>Agent technique</v>
          </cell>
        </row>
        <row r="34">
          <cell r="A34" t="str">
            <v>Animateur N2000</v>
          </cell>
        </row>
        <row r="35">
          <cell r="A35" t="str">
            <v>Assistant</v>
          </cell>
        </row>
        <row r="36">
          <cell r="A36" t="str">
            <v>Cartographe</v>
          </cell>
        </row>
        <row r="37">
          <cell r="A37" t="str">
            <v>Chargé de communication</v>
          </cell>
        </row>
        <row r="38">
          <cell r="A38" t="str">
            <v>Chargé de mission</v>
          </cell>
        </row>
        <row r="39">
          <cell r="A39" t="str">
            <v>Chef d'équipe</v>
          </cell>
        </row>
        <row r="40">
          <cell r="A40" t="str">
            <v>Conducteur travaux</v>
          </cell>
        </row>
        <row r="41">
          <cell r="A41" t="str">
            <v>Directeur</v>
          </cell>
        </row>
        <row r="42">
          <cell r="A42" t="str">
            <v>Employé</v>
          </cell>
        </row>
        <row r="43">
          <cell r="A43" t="str">
            <v>Géomaticien</v>
          </cell>
        </row>
        <row r="44">
          <cell r="A44" t="str">
            <v>Gestionnaire</v>
          </cell>
        </row>
        <row r="45">
          <cell r="A45" t="str">
            <v>Infographe</v>
          </cell>
        </row>
        <row r="46">
          <cell r="A46" t="str">
            <v>Ingénieur</v>
          </cell>
        </row>
        <row r="47">
          <cell r="A47" t="str">
            <v>Rédacteur</v>
          </cell>
        </row>
        <row r="48">
          <cell r="A48" t="str">
            <v>Responsable de service</v>
          </cell>
        </row>
        <row r="49">
          <cell r="A49" t="str">
            <v>Responsable équipe technique</v>
          </cell>
        </row>
        <row r="50">
          <cell r="A50" t="str">
            <v>Responsable pôle</v>
          </cell>
        </row>
        <row r="51">
          <cell r="A51" t="str">
            <v>Responsable SIG</v>
          </cell>
        </row>
        <row r="52">
          <cell r="A52" t="str">
            <v>Secrétaire</v>
          </cell>
        </row>
        <row r="53">
          <cell r="A53" t="str">
            <v>Technicien</v>
          </cell>
        </row>
        <row r="54">
          <cell r="A54" t="str">
            <v>Autres catégorie A : ajouter l'intitulé du poste en commentaire</v>
          </cell>
        </row>
        <row r="55">
          <cell r="A55" t="str">
            <v>Autres catégorie B : ajouter l'intitulé du poste en commentaire</v>
          </cell>
        </row>
      </sheetData>
      <sheetData sheetId="11">
        <row r="2">
          <cell r="E2" t="str">
            <v xml:space="preserve">A – Cadres et prof Sup.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sheetData sheetId="6"/>
      <sheetData sheetId="7"/>
      <sheetData sheetId="8"/>
      <sheetData sheetId="9"/>
      <sheetData sheetId="10"/>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2BEC-C224-44AA-8375-0D73E0D49756}">
  <sheetPr codeName="Feuil1">
    <tabColor theme="5" tint="-0.249977111117893"/>
    <pageSetUpPr fitToPage="1"/>
  </sheetPr>
  <dimension ref="A1:S102"/>
  <sheetViews>
    <sheetView tabSelected="1" zoomScale="80" zoomScaleNormal="80" workbookViewId="0">
      <selection activeCell="G11" sqref="G11"/>
    </sheetView>
  </sheetViews>
  <sheetFormatPr baseColWidth="10" defaultColWidth="11.42578125" defaultRowHeight="15" x14ac:dyDescent="0.25"/>
  <cols>
    <col min="1" max="1" width="5.28515625" style="32" customWidth="1"/>
    <col min="2" max="2" width="39.7109375" style="32" customWidth="1"/>
    <col min="3" max="3" width="60.7109375" style="32" customWidth="1"/>
    <col min="4" max="8" width="14.7109375" style="32" customWidth="1"/>
    <col min="9" max="9" width="39.140625" style="32" customWidth="1"/>
    <col min="10" max="10" width="12" style="32" customWidth="1"/>
    <col min="11" max="11" width="24.85546875" style="32" customWidth="1"/>
    <col min="12" max="12" width="13.7109375" style="32" customWidth="1"/>
    <col min="13" max="16384" width="11.42578125" style="32"/>
  </cols>
  <sheetData>
    <row r="1" spans="1:19" ht="30" x14ac:dyDescent="0.25">
      <c r="A1" s="107" t="s">
        <v>1046</v>
      </c>
      <c r="B1" s="108"/>
      <c r="C1" s="109"/>
      <c r="E1" s="19"/>
      <c r="F1" s="19"/>
      <c r="G1" s="19"/>
      <c r="H1" s="19"/>
      <c r="I1" s="149" t="s">
        <v>944</v>
      </c>
      <c r="J1" s="149" t="s">
        <v>1182</v>
      </c>
      <c r="K1" s="149" t="s">
        <v>945</v>
      </c>
      <c r="L1" s="772">
        <v>45964</v>
      </c>
      <c r="N1" s="19"/>
      <c r="P1" s="116"/>
      <c r="Q1" s="19"/>
      <c r="S1" s="116"/>
    </row>
    <row r="2" spans="1:19" ht="30" customHeight="1" x14ac:dyDescent="0.25">
      <c r="A2" s="440" t="s">
        <v>15</v>
      </c>
      <c r="B2" s="111"/>
      <c r="C2" s="109"/>
      <c r="D2" s="109"/>
      <c r="E2" s="19"/>
      <c r="F2" s="19"/>
      <c r="G2" s="19"/>
      <c r="H2" s="19"/>
      <c r="I2" s="150" t="s">
        <v>946</v>
      </c>
      <c r="J2" s="770">
        <v>45946</v>
      </c>
      <c r="K2" s="770"/>
      <c r="L2" s="770"/>
      <c r="M2" s="117"/>
      <c r="N2" s="19"/>
      <c r="Q2" s="19"/>
    </row>
    <row r="3" spans="1:19" ht="24.75" customHeight="1" x14ac:dyDescent="0.25">
      <c r="A3" s="763" t="s">
        <v>947</v>
      </c>
      <c r="B3" s="762"/>
      <c r="C3" s="109"/>
      <c r="D3" s="109"/>
      <c r="E3" s="19"/>
      <c r="F3" s="19"/>
      <c r="G3" s="19"/>
      <c r="H3" s="19"/>
      <c r="I3" s="764" t="s">
        <v>1186</v>
      </c>
      <c r="J3" s="771" t="s">
        <v>1184</v>
      </c>
      <c r="K3" s="771"/>
      <c r="L3" s="771"/>
      <c r="M3" s="118"/>
      <c r="N3" s="119"/>
      <c r="O3" s="117"/>
      <c r="P3" s="117"/>
      <c r="Q3" s="19"/>
    </row>
    <row r="4" spans="1:19" ht="67.5" customHeight="1" x14ac:dyDescent="0.25">
      <c r="A4" s="110"/>
      <c r="B4" s="768" t="s">
        <v>1185</v>
      </c>
      <c r="C4" s="768"/>
      <c r="D4" s="768"/>
      <c r="E4" s="768"/>
      <c r="F4" s="768"/>
      <c r="G4" s="19"/>
      <c r="H4" s="19"/>
      <c r="I4" s="769"/>
      <c r="J4" s="771"/>
      <c r="K4" s="771"/>
      <c r="L4" s="771"/>
      <c r="M4" s="118"/>
      <c r="N4" s="119"/>
      <c r="O4" s="117"/>
      <c r="P4" s="117"/>
      <c r="Q4" s="19"/>
    </row>
    <row r="5" spans="1:19" ht="22.5" customHeight="1" thickBot="1" x14ac:dyDescent="0.3">
      <c r="A5" s="110"/>
      <c r="B5" s="765"/>
      <c r="C5" s="766"/>
      <c r="D5" s="766"/>
      <c r="E5" s="766"/>
      <c r="F5" s="766"/>
      <c r="G5" s="165"/>
      <c r="H5" s="165"/>
      <c r="I5" s="165"/>
      <c r="J5" s="112"/>
      <c r="K5" s="112"/>
      <c r="L5" s="112"/>
      <c r="M5" s="118"/>
      <c r="N5" s="119"/>
      <c r="O5" s="117"/>
      <c r="P5" s="117"/>
      <c r="Q5" s="19"/>
    </row>
    <row r="6" spans="1:19" ht="18.75" customHeight="1" thickBot="1" x14ac:dyDescent="0.3">
      <c r="A6" s="110"/>
      <c r="B6" s="559" t="s">
        <v>1095</v>
      </c>
      <c r="C6" s="560"/>
      <c r="D6" s="561"/>
      <c r="E6" s="433"/>
      <c r="F6" s="433"/>
      <c r="G6" s="19"/>
      <c r="H6" s="19"/>
      <c r="I6" s="19"/>
      <c r="J6" s="19"/>
      <c r="K6" s="19"/>
      <c r="L6" s="118"/>
      <c r="M6" s="118"/>
      <c r="N6" s="119"/>
      <c r="O6" s="117"/>
      <c r="P6" s="117"/>
      <c r="Q6" s="19"/>
    </row>
    <row r="7" spans="1:19" ht="38.450000000000003" customHeight="1" x14ac:dyDescent="0.25">
      <c r="A7" s="110"/>
      <c r="B7" s="428" t="s">
        <v>940</v>
      </c>
      <c r="C7" s="437" t="s">
        <v>941</v>
      </c>
      <c r="D7" s="424" t="s">
        <v>1092</v>
      </c>
      <c r="E7" s="113"/>
      <c r="F7" s="113"/>
      <c r="G7" s="113"/>
      <c r="H7" s="113"/>
      <c r="I7" s="113"/>
      <c r="J7" s="113"/>
      <c r="K7" s="120"/>
      <c r="L7" s="118"/>
      <c r="M7" s="118"/>
      <c r="N7" s="119"/>
      <c r="O7" s="117"/>
      <c r="P7" s="117"/>
      <c r="Q7" s="19"/>
    </row>
    <row r="8" spans="1:19" ht="38.450000000000003" customHeight="1" x14ac:dyDescent="0.25">
      <c r="A8" s="110"/>
      <c r="B8" s="429" t="s">
        <v>1138</v>
      </c>
      <c r="C8" s="438" t="s">
        <v>942</v>
      </c>
      <c r="D8" s="425" t="s">
        <v>1093</v>
      </c>
      <c r="E8" s="113"/>
      <c r="F8" s="113"/>
      <c r="G8" s="113"/>
      <c r="H8" s="113"/>
      <c r="I8" s="113"/>
      <c r="J8" s="113"/>
      <c r="K8" s="120"/>
      <c r="L8" s="118"/>
      <c r="M8" s="118"/>
      <c r="N8" s="119"/>
      <c r="O8" s="117"/>
      <c r="P8" s="117"/>
      <c r="Q8" s="19"/>
    </row>
    <row r="9" spans="1:19" ht="38.450000000000003" customHeight="1" x14ac:dyDescent="0.25">
      <c r="A9" s="110"/>
      <c r="B9" s="429" t="s">
        <v>1139</v>
      </c>
      <c r="C9" s="439" t="s">
        <v>1140</v>
      </c>
      <c r="D9" s="425" t="s">
        <v>1093</v>
      </c>
      <c r="E9" s="113"/>
      <c r="F9" s="113"/>
      <c r="G9" s="113"/>
      <c r="H9" s="113"/>
      <c r="I9" s="427"/>
      <c r="J9" s="113"/>
      <c r="K9" s="120"/>
      <c r="L9" s="118"/>
      <c r="M9" s="118"/>
      <c r="N9" s="119"/>
      <c r="O9" s="117"/>
      <c r="P9" s="117"/>
      <c r="Q9" s="19"/>
    </row>
    <row r="10" spans="1:19" ht="38.450000000000003" customHeight="1" x14ac:dyDescent="0.25">
      <c r="A10" s="110"/>
      <c r="B10" s="430" t="s">
        <v>1141</v>
      </c>
      <c r="C10" s="438" t="s">
        <v>1143</v>
      </c>
      <c r="D10" s="426" t="s">
        <v>1154</v>
      </c>
      <c r="E10" s="113"/>
      <c r="F10" s="113"/>
      <c r="G10" s="113"/>
      <c r="H10" s="113"/>
      <c r="I10" s="113"/>
      <c r="J10" s="113"/>
      <c r="K10" s="120"/>
      <c r="L10" s="118"/>
      <c r="M10" s="118"/>
      <c r="N10" s="119"/>
      <c r="O10" s="117"/>
      <c r="P10" s="117"/>
      <c r="Q10" s="19"/>
    </row>
    <row r="11" spans="1:19" ht="38.450000000000003" customHeight="1" x14ac:dyDescent="0.25">
      <c r="A11" s="110"/>
      <c r="B11" s="430" t="s">
        <v>1142</v>
      </c>
      <c r="C11" s="438" t="s">
        <v>1144</v>
      </c>
      <c r="D11" s="426" t="s">
        <v>1154</v>
      </c>
      <c r="E11" s="113"/>
      <c r="F11" s="113"/>
      <c r="G11" s="113"/>
      <c r="H11" s="113"/>
      <c r="I11" s="113"/>
      <c r="J11" s="113"/>
      <c r="K11" s="120"/>
      <c r="L11" s="118"/>
      <c r="M11" s="118"/>
      <c r="N11" s="119"/>
      <c r="O11" s="117"/>
      <c r="P11" s="117"/>
      <c r="Q11" s="19"/>
    </row>
    <row r="12" spans="1:19" ht="38.450000000000003" customHeight="1" x14ac:dyDescent="0.25">
      <c r="A12" s="110"/>
      <c r="B12" s="429" t="s">
        <v>1145</v>
      </c>
      <c r="C12" s="438" t="s">
        <v>1155</v>
      </c>
      <c r="D12" s="767" t="s">
        <v>1093</v>
      </c>
      <c r="E12" s="113"/>
      <c r="F12" s="113"/>
      <c r="G12" s="113"/>
      <c r="H12" s="113"/>
      <c r="I12" s="113"/>
      <c r="J12" s="113"/>
      <c r="K12" s="121"/>
      <c r="L12" s="118"/>
      <c r="M12" s="118"/>
      <c r="N12" s="119"/>
      <c r="O12" s="117"/>
      <c r="P12" s="117"/>
      <c r="Q12" s="19"/>
    </row>
    <row r="13" spans="1:19" ht="38.450000000000003" customHeight="1" x14ac:dyDescent="0.25">
      <c r="A13" s="110"/>
      <c r="B13" s="429" t="s">
        <v>1146</v>
      </c>
      <c r="C13" s="438" t="s">
        <v>1134</v>
      </c>
      <c r="D13" s="425" t="s">
        <v>1093</v>
      </c>
      <c r="E13" s="113"/>
      <c r="F13" s="113"/>
      <c r="G13" s="113"/>
      <c r="H13" s="113"/>
      <c r="I13" s="113"/>
      <c r="J13" s="113"/>
      <c r="K13" s="121"/>
      <c r="L13" s="118"/>
      <c r="M13" s="118"/>
      <c r="N13" s="119"/>
      <c r="O13" s="117"/>
      <c r="P13" s="117"/>
      <c r="Q13" s="19"/>
    </row>
    <row r="14" spans="1:19" ht="38.450000000000003" customHeight="1" x14ac:dyDescent="0.25">
      <c r="A14" s="110"/>
      <c r="B14" s="429" t="s">
        <v>1147</v>
      </c>
      <c r="C14" s="438" t="s">
        <v>1135</v>
      </c>
      <c r="D14" s="425" t="s">
        <v>1093</v>
      </c>
      <c r="E14" s="113"/>
      <c r="F14" s="113"/>
      <c r="G14" s="113"/>
      <c r="H14" s="113"/>
      <c r="I14" s="113"/>
      <c r="J14" s="113"/>
      <c r="K14" s="121"/>
      <c r="L14" s="118"/>
      <c r="M14" s="118"/>
      <c r="N14" s="119"/>
      <c r="O14" s="117"/>
      <c r="P14" s="117"/>
      <c r="Q14" s="19"/>
    </row>
    <row r="15" spans="1:19" ht="71.45" customHeight="1" x14ac:dyDescent="0.25">
      <c r="A15" s="110"/>
      <c r="B15" s="429" t="s">
        <v>1148</v>
      </c>
      <c r="C15" s="438" t="s">
        <v>1149</v>
      </c>
      <c r="D15" s="425" t="s">
        <v>1092</v>
      </c>
      <c r="E15" s="113"/>
      <c r="F15" s="113"/>
      <c r="G15" s="113"/>
      <c r="H15" s="113"/>
      <c r="I15" s="113"/>
      <c r="J15" s="113"/>
      <c r="K15" s="122"/>
      <c r="L15" s="118"/>
      <c r="M15" s="118"/>
      <c r="N15" s="119"/>
      <c r="O15" s="117"/>
      <c r="P15" s="117"/>
      <c r="Q15" s="19"/>
    </row>
    <row r="16" spans="1:19" ht="47.45" customHeight="1" x14ac:dyDescent="0.25">
      <c r="B16" s="430" t="s">
        <v>1150</v>
      </c>
      <c r="C16" s="438" t="s">
        <v>1152</v>
      </c>
      <c r="D16" s="426" t="s">
        <v>1154</v>
      </c>
      <c r="E16" s="113"/>
      <c r="F16" s="113"/>
      <c r="G16" s="113"/>
      <c r="H16" s="113"/>
      <c r="I16" s="113"/>
      <c r="J16" s="113"/>
      <c r="K16" s="19"/>
      <c r="L16" s="118"/>
      <c r="M16" s="118"/>
      <c r="N16" s="119"/>
      <c r="O16" s="117"/>
      <c r="P16" s="117"/>
      <c r="Q16" s="19"/>
    </row>
    <row r="17" spans="1:17" ht="38.450000000000003" customHeight="1" x14ac:dyDescent="0.25">
      <c r="B17" s="431" t="s">
        <v>1136</v>
      </c>
      <c r="C17" s="438" t="s">
        <v>1151</v>
      </c>
      <c r="D17" s="426" t="s">
        <v>1154</v>
      </c>
      <c r="E17" s="113"/>
      <c r="F17" s="113"/>
      <c r="G17" s="113"/>
      <c r="H17" s="113"/>
      <c r="I17" s="113"/>
      <c r="J17" s="113"/>
      <c r="K17" s="19"/>
      <c r="L17" s="118"/>
      <c r="M17" s="118"/>
      <c r="N17" s="119"/>
      <c r="O17" s="117"/>
      <c r="P17" s="117"/>
      <c r="Q17" s="19"/>
    </row>
    <row r="18" spans="1:17" ht="38.450000000000003" customHeight="1" thickBot="1" x14ac:dyDescent="0.3">
      <c r="A18" s="110"/>
      <c r="B18" s="432" t="s">
        <v>1137</v>
      </c>
      <c r="C18" s="434" t="s">
        <v>1153</v>
      </c>
      <c r="D18" s="435" t="s">
        <v>1094</v>
      </c>
      <c r="E18" s="113"/>
      <c r="F18" s="113"/>
      <c r="G18" s="113"/>
      <c r="H18" s="113"/>
      <c r="I18" s="113"/>
      <c r="J18" s="113"/>
      <c r="K18" s="19"/>
      <c r="L18" s="118"/>
      <c r="M18" s="118"/>
      <c r="N18" s="119"/>
      <c r="O18" s="117"/>
      <c r="P18" s="117"/>
      <c r="Q18" s="19"/>
    </row>
    <row r="19" spans="1:17" ht="18.75" customHeight="1" x14ac:dyDescent="0.25">
      <c r="A19" s="110"/>
      <c r="B19" s="192"/>
      <c r="C19" s="193"/>
      <c r="D19" s="113"/>
      <c r="E19" s="113"/>
      <c r="F19" s="113"/>
      <c r="G19" s="113"/>
      <c r="H19" s="113"/>
      <c r="I19" s="113"/>
      <c r="J19" s="113"/>
      <c r="K19" s="19"/>
      <c r="L19" s="118"/>
      <c r="M19" s="118"/>
      <c r="N19" s="119"/>
      <c r="O19" s="117"/>
      <c r="P19" s="117"/>
      <c r="Q19" s="19"/>
    </row>
    <row r="20" spans="1:17" ht="18.75" customHeight="1" x14ac:dyDescent="0.25">
      <c r="A20" s="110"/>
      <c r="B20" s="114" t="s">
        <v>1096</v>
      </c>
      <c r="C20" s="114"/>
      <c r="D20" s="113"/>
      <c r="E20" s="113"/>
      <c r="F20" s="113"/>
      <c r="G20" s="113"/>
      <c r="H20" s="113"/>
      <c r="I20" s="113"/>
      <c r="J20" s="113"/>
      <c r="K20" s="19"/>
      <c r="L20" s="118"/>
      <c r="M20" s="118"/>
      <c r="N20" s="119"/>
      <c r="O20" s="117"/>
      <c r="P20" s="117"/>
      <c r="Q20" s="19"/>
    </row>
    <row r="21" spans="1:17" ht="25.5" customHeight="1" x14ac:dyDescent="0.25">
      <c r="A21" s="110"/>
      <c r="B21" s="558" t="s">
        <v>1098</v>
      </c>
      <c r="C21" s="558"/>
      <c r="D21" s="558"/>
      <c r="E21" s="113"/>
      <c r="F21" s="113"/>
      <c r="G21" s="113"/>
      <c r="H21" s="113"/>
      <c r="I21" s="113"/>
      <c r="J21" s="113"/>
      <c r="K21" s="19"/>
      <c r="L21" s="118"/>
      <c r="M21" s="118"/>
      <c r="N21" s="119"/>
      <c r="O21" s="117"/>
      <c r="P21" s="117"/>
      <c r="Q21" s="19"/>
    </row>
    <row r="22" spans="1:17" ht="33" customHeight="1" x14ac:dyDescent="0.25">
      <c r="A22" s="110"/>
      <c r="B22" s="558" t="s">
        <v>1097</v>
      </c>
      <c r="C22" s="558"/>
      <c r="D22" s="558"/>
      <c r="E22" s="558"/>
      <c r="F22" s="558"/>
      <c r="G22" s="558"/>
      <c r="H22" s="558"/>
      <c r="I22" s="558"/>
      <c r="J22" s="113"/>
      <c r="K22" s="19"/>
      <c r="L22" s="118"/>
      <c r="M22" s="118"/>
      <c r="N22" s="119"/>
      <c r="O22" s="117"/>
      <c r="P22" s="117"/>
      <c r="Q22" s="19"/>
    </row>
    <row r="23" spans="1:17" ht="85.5" customHeight="1" x14ac:dyDescent="0.25">
      <c r="A23" s="112"/>
      <c r="B23" s="558" t="s">
        <v>1183</v>
      </c>
      <c r="C23" s="558"/>
      <c r="D23" s="558"/>
      <c r="E23" s="558"/>
      <c r="F23" s="558"/>
      <c r="G23" s="164"/>
      <c r="H23" s="164"/>
      <c r="I23" s="164"/>
      <c r="J23" s="113"/>
      <c r="K23" s="113"/>
      <c r="L23" s="113"/>
      <c r="M23" s="112"/>
      <c r="N23" s="112"/>
      <c r="O23" s="112"/>
      <c r="P23" s="112"/>
      <c r="Q23" s="19"/>
    </row>
    <row r="24" spans="1:17" ht="36.6" customHeight="1" x14ac:dyDescent="0.25">
      <c r="A24" s="112"/>
      <c r="B24" s="558" t="s">
        <v>1100</v>
      </c>
      <c r="C24" s="558"/>
      <c r="D24" s="558"/>
      <c r="E24" s="558"/>
      <c r="F24" s="558"/>
      <c r="G24" s="558"/>
      <c r="H24" s="558"/>
      <c r="I24" s="558"/>
      <c r="J24" s="19"/>
      <c r="K24" s="113"/>
      <c r="L24" s="113"/>
      <c r="M24" s="112"/>
      <c r="N24" s="112"/>
      <c r="O24" s="112"/>
      <c r="P24" s="112"/>
      <c r="Q24" s="19"/>
    </row>
    <row r="25" spans="1:17" ht="49.15" customHeight="1" x14ac:dyDescent="0.25">
      <c r="A25" s="112"/>
      <c r="B25" s="558" t="s">
        <v>1101</v>
      </c>
      <c r="C25" s="558"/>
      <c r="D25" s="558"/>
      <c r="E25" s="558"/>
      <c r="F25" s="558"/>
      <c r="G25" s="164"/>
      <c r="H25" s="164"/>
      <c r="I25" s="164"/>
      <c r="J25" s="19"/>
      <c r="K25" s="113"/>
      <c r="L25" s="113"/>
      <c r="M25" s="112"/>
      <c r="N25" s="112"/>
      <c r="O25" s="112"/>
      <c r="P25" s="112"/>
      <c r="Q25" s="19"/>
    </row>
    <row r="26" spans="1:17" ht="19.149999999999999" customHeight="1" x14ac:dyDescent="0.25">
      <c r="A26" s="112"/>
      <c r="B26" s="372"/>
      <c r="C26" s="372"/>
      <c r="D26" s="372"/>
      <c r="E26" s="372"/>
      <c r="F26" s="372"/>
      <c r="G26" s="372"/>
      <c r="H26" s="372"/>
      <c r="I26" s="372"/>
      <c r="J26" s="19"/>
      <c r="K26" s="113"/>
      <c r="L26" s="113"/>
      <c r="M26" s="112"/>
      <c r="N26" s="112"/>
      <c r="O26" s="112"/>
      <c r="P26" s="112"/>
      <c r="Q26" s="19"/>
    </row>
    <row r="27" spans="1:17" ht="16.149999999999999" customHeight="1" x14ac:dyDescent="0.25">
      <c r="A27" s="112"/>
      <c r="B27" s="558" t="s">
        <v>943</v>
      </c>
      <c r="C27" s="558"/>
      <c r="D27" s="558"/>
      <c r="E27" s="558"/>
      <c r="F27" s="558"/>
      <c r="G27" s="558"/>
      <c r="H27" s="558"/>
      <c r="I27" s="558"/>
      <c r="J27" s="19"/>
      <c r="K27" s="113"/>
      <c r="L27" s="113"/>
      <c r="M27" s="112"/>
      <c r="N27" s="112"/>
      <c r="O27" s="112"/>
      <c r="P27" s="112"/>
      <c r="Q27" s="19"/>
    </row>
    <row r="28" spans="1:17" ht="29.25" customHeight="1" x14ac:dyDescent="0.25">
      <c r="A28" s="112"/>
      <c r="B28" s="558" t="s">
        <v>1114</v>
      </c>
      <c r="C28" s="558"/>
      <c r="D28" s="558"/>
      <c r="E28" s="558"/>
      <c r="F28" s="558"/>
      <c r="G28" s="558"/>
      <c r="H28" s="558"/>
      <c r="I28" s="558"/>
      <c r="J28" s="19"/>
      <c r="K28" s="113"/>
      <c r="L28" s="113"/>
      <c r="M28" s="112"/>
      <c r="N28" s="112"/>
      <c r="O28" s="112"/>
      <c r="P28" s="112"/>
      <c r="Q28" s="19"/>
    </row>
    <row r="29" spans="1:17" ht="30" customHeight="1" x14ac:dyDescent="0.25">
      <c r="A29" s="112"/>
      <c r="B29" s="558" t="s">
        <v>1099</v>
      </c>
      <c r="C29" s="558"/>
      <c r="D29" s="558"/>
      <c r="E29" s="558"/>
      <c r="F29" s="558"/>
      <c r="G29" s="558"/>
      <c r="H29" s="558"/>
      <c r="I29" s="558"/>
      <c r="J29" s="19"/>
      <c r="K29" s="113"/>
      <c r="L29" s="113"/>
      <c r="M29" s="112"/>
      <c r="N29" s="112"/>
      <c r="O29" s="112"/>
      <c r="P29" s="112"/>
      <c r="Q29" s="19"/>
    </row>
    <row r="30" spans="1:17" ht="21" customHeight="1" x14ac:dyDescent="0.25">
      <c r="A30" s="112"/>
      <c r="B30" s="115"/>
      <c r="C30" s="19"/>
      <c r="D30" s="19"/>
      <c r="E30" s="19"/>
      <c r="F30" s="19"/>
      <c r="G30" s="19"/>
      <c r="H30" s="19"/>
      <c r="I30" s="19"/>
      <c r="J30" s="19"/>
      <c r="K30" s="113"/>
      <c r="L30" s="113"/>
      <c r="M30" s="112"/>
      <c r="N30" s="112"/>
      <c r="O30" s="112"/>
      <c r="P30" s="112"/>
      <c r="Q30" s="19"/>
    </row>
    <row r="31" spans="1:17" ht="27.75" customHeight="1" x14ac:dyDescent="0.25">
      <c r="A31" s="112"/>
      <c r="B31" s="114" t="s">
        <v>1165</v>
      </c>
      <c r="C31" s="19"/>
      <c r="D31" s="19"/>
      <c r="E31" s="19"/>
      <c r="F31" s="19"/>
      <c r="G31" s="19"/>
      <c r="H31" s="19"/>
      <c r="I31" s="19"/>
      <c r="J31" s="19"/>
      <c r="K31" s="113"/>
      <c r="L31" s="113"/>
      <c r="M31" s="112"/>
      <c r="N31" s="112"/>
      <c r="O31" s="112"/>
      <c r="P31" s="112"/>
      <c r="Q31" s="19"/>
    </row>
    <row r="32" spans="1:17" x14ac:dyDescent="0.25">
      <c r="C32" s="19"/>
      <c r="D32" s="19"/>
      <c r="E32" s="19"/>
      <c r="F32" s="19"/>
      <c r="G32" s="19"/>
      <c r="H32" s="19"/>
      <c r="I32" s="19"/>
    </row>
    <row r="33" spans="1:17" x14ac:dyDescent="0.25">
      <c r="A33" s="19"/>
      <c r="B33" s="19"/>
      <c r="C33" s="19"/>
      <c r="D33" s="19"/>
      <c r="E33" s="19"/>
      <c r="F33" s="19"/>
      <c r="G33" s="19"/>
      <c r="H33" s="19"/>
      <c r="I33" s="19"/>
      <c r="J33" s="19"/>
      <c r="K33" s="19"/>
      <c r="L33" s="19"/>
      <c r="M33" s="19"/>
      <c r="N33" s="19"/>
      <c r="O33" s="19"/>
      <c r="P33" s="19"/>
      <c r="Q33" s="19"/>
    </row>
    <row r="34" spans="1:17" x14ac:dyDescent="0.25">
      <c r="A34" s="19"/>
      <c r="B34" s="19"/>
      <c r="C34" s="19"/>
      <c r="D34" s="19"/>
      <c r="E34" s="19"/>
      <c r="F34" s="19"/>
      <c r="G34" s="19"/>
      <c r="H34" s="19"/>
      <c r="I34" s="19"/>
      <c r="J34" s="19"/>
      <c r="K34" s="19"/>
      <c r="L34" s="19"/>
      <c r="M34" s="19"/>
      <c r="N34" s="19"/>
      <c r="O34" s="19"/>
      <c r="P34" s="19"/>
      <c r="Q34" s="19"/>
    </row>
    <row r="35" spans="1:17" x14ac:dyDescent="0.25">
      <c r="A35" s="19"/>
      <c r="B35" s="19"/>
      <c r="C35" s="19"/>
      <c r="D35" s="19"/>
      <c r="E35" s="19"/>
      <c r="F35" s="19"/>
      <c r="G35" s="19"/>
      <c r="H35" s="19"/>
      <c r="I35" s="19"/>
      <c r="J35" s="19"/>
      <c r="K35" s="19"/>
      <c r="L35" s="19"/>
      <c r="M35" s="19"/>
      <c r="N35" s="19"/>
      <c r="O35" s="19"/>
      <c r="P35" s="19"/>
      <c r="Q35" s="19"/>
    </row>
    <row r="36" spans="1:17" x14ac:dyDescent="0.25">
      <c r="A36" s="19"/>
      <c r="B36" s="19"/>
      <c r="C36" s="19"/>
      <c r="D36" s="19"/>
      <c r="E36" s="19"/>
      <c r="F36" s="19"/>
      <c r="G36" s="19"/>
      <c r="H36" s="19"/>
      <c r="I36" s="19"/>
      <c r="J36" s="19"/>
      <c r="K36" s="19"/>
      <c r="L36" s="19"/>
      <c r="M36" s="19"/>
      <c r="N36" s="19"/>
      <c r="O36" s="19"/>
      <c r="P36" s="19"/>
      <c r="Q36" s="19"/>
    </row>
    <row r="37" spans="1:17" x14ac:dyDescent="0.25">
      <c r="A37" s="19"/>
      <c r="B37" s="19"/>
      <c r="C37" s="19"/>
      <c r="D37" s="19"/>
      <c r="E37" s="19"/>
      <c r="F37" s="19"/>
      <c r="G37" s="19"/>
      <c r="H37" s="19"/>
      <c r="I37" s="19"/>
      <c r="J37" s="19"/>
      <c r="K37" s="19"/>
      <c r="L37" s="19"/>
      <c r="M37" s="19"/>
      <c r="N37" s="19"/>
      <c r="O37" s="19"/>
      <c r="P37" s="19"/>
      <c r="Q37" s="19"/>
    </row>
    <row r="38" spans="1:17" x14ac:dyDescent="0.25">
      <c r="A38" s="19"/>
      <c r="B38" s="19"/>
      <c r="C38" s="19"/>
      <c r="D38" s="19"/>
      <c r="E38" s="19"/>
      <c r="F38" s="19"/>
      <c r="G38" s="19"/>
      <c r="H38" s="19"/>
      <c r="I38" s="19"/>
      <c r="J38" s="19"/>
      <c r="K38" s="19"/>
      <c r="L38" s="19"/>
      <c r="M38" s="19"/>
      <c r="N38" s="19"/>
      <c r="O38" s="19"/>
      <c r="P38" s="19"/>
      <c r="Q38" s="19"/>
    </row>
    <row r="39" spans="1:17" x14ac:dyDescent="0.25">
      <c r="A39" s="19"/>
      <c r="B39" s="19"/>
      <c r="C39" s="19"/>
      <c r="D39" s="19"/>
      <c r="E39" s="19"/>
      <c r="F39" s="19"/>
      <c r="G39" s="19"/>
      <c r="H39" s="19"/>
      <c r="I39" s="19"/>
      <c r="J39" s="19"/>
      <c r="K39" s="19"/>
      <c r="L39" s="19"/>
      <c r="M39" s="19"/>
      <c r="N39" s="19"/>
      <c r="O39" s="19"/>
      <c r="P39" s="19"/>
      <c r="Q39" s="19"/>
    </row>
    <row r="40" spans="1:17" x14ac:dyDescent="0.25">
      <c r="A40" s="19"/>
      <c r="B40" s="19"/>
      <c r="C40" s="19"/>
      <c r="D40" s="19"/>
      <c r="E40" s="19"/>
      <c r="F40" s="19"/>
      <c r="G40" s="19"/>
      <c r="H40" s="19"/>
      <c r="I40" s="19"/>
      <c r="J40" s="19"/>
      <c r="K40" s="19"/>
      <c r="L40" s="19"/>
      <c r="M40" s="19"/>
      <c r="N40" s="19"/>
      <c r="O40" s="19"/>
      <c r="P40" s="19"/>
      <c r="Q40" s="19"/>
    </row>
    <row r="41" spans="1:17" x14ac:dyDescent="0.25">
      <c r="A41" s="19"/>
      <c r="B41" s="19"/>
      <c r="C41" s="19"/>
      <c r="D41" s="19"/>
      <c r="E41" s="19"/>
      <c r="F41" s="19"/>
      <c r="G41" s="19"/>
      <c r="H41" s="19"/>
      <c r="I41" s="19"/>
      <c r="J41" s="19"/>
      <c r="K41" s="19"/>
      <c r="L41" s="19"/>
      <c r="M41" s="19"/>
      <c r="N41" s="19"/>
      <c r="O41" s="19"/>
      <c r="P41" s="19"/>
      <c r="Q41" s="19"/>
    </row>
    <row r="42" spans="1:17" x14ac:dyDescent="0.25">
      <c r="A42" s="19"/>
      <c r="B42" s="19"/>
      <c r="C42" s="19"/>
      <c r="D42" s="19"/>
      <c r="E42" s="19"/>
      <c r="F42" s="19"/>
      <c r="G42" s="19"/>
      <c r="H42" s="19"/>
      <c r="I42" s="19"/>
      <c r="J42" s="19"/>
      <c r="K42" s="19"/>
      <c r="L42" s="19"/>
      <c r="M42" s="19"/>
      <c r="N42" s="19"/>
      <c r="O42" s="19"/>
      <c r="P42" s="19"/>
      <c r="Q42" s="19"/>
    </row>
    <row r="43" spans="1:17" x14ac:dyDescent="0.25">
      <c r="A43" s="19"/>
      <c r="B43" s="19"/>
      <c r="C43" s="19"/>
      <c r="D43" s="19"/>
      <c r="E43" s="19"/>
      <c r="F43" s="19"/>
      <c r="G43" s="19"/>
      <c r="H43" s="19"/>
      <c r="I43" s="19"/>
      <c r="J43" s="19"/>
      <c r="K43" s="19"/>
      <c r="L43" s="19"/>
      <c r="M43" s="19"/>
      <c r="N43" s="19"/>
      <c r="O43" s="19"/>
      <c r="P43" s="19"/>
      <c r="Q43" s="19"/>
    </row>
    <row r="44" spans="1:17" x14ac:dyDescent="0.25">
      <c r="A44" s="19"/>
      <c r="B44" s="19"/>
      <c r="C44" s="19"/>
      <c r="D44" s="19"/>
      <c r="E44" s="19"/>
      <c r="F44" s="19"/>
      <c r="G44" s="19"/>
      <c r="H44" s="19"/>
      <c r="I44" s="19"/>
      <c r="J44" s="19"/>
      <c r="K44" s="19"/>
      <c r="L44" s="19"/>
      <c r="M44" s="19"/>
      <c r="N44" s="19"/>
      <c r="O44" s="19"/>
      <c r="P44" s="19"/>
      <c r="Q44" s="19"/>
    </row>
    <row r="45" spans="1:17" x14ac:dyDescent="0.25">
      <c r="A45" s="19"/>
      <c r="B45" s="19"/>
      <c r="C45" s="19"/>
      <c r="D45" s="19"/>
      <c r="E45" s="19"/>
      <c r="F45" s="19"/>
      <c r="G45" s="19"/>
      <c r="H45" s="19"/>
      <c r="I45" s="19"/>
      <c r="J45" s="19"/>
      <c r="K45" s="19"/>
      <c r="L45" s="19"/>
      <c r="M45" s="19"/>
      <c r="N45" s="19"/>
      <c r="O45" s="19"/>
      <c r="P45" s="19"/>
      <c r="Q45" s="19"/>
    </row>
    <row r="46" spans="1:17" x14ac:dyDescent="0.25">
      <c r="A46" s="19"/>
      <c r="B46" s="19"/>
      <c r="C46" s="19"/>
      <c r="D46" s="19"/>
      <c r="E46" s="19"/>
      <c r="F46" s="19"/>
      <c r="G46" s="19"/>
      <c r="H46" s="19"/>
      <c r="I46" s="19"/>
      <c r="J46" s="19"/>
      <c r="K46" s="19"/>
      <c r="L46" s="19"/>
      <c r="M46" s="19"/>
      <c r="N46" s="19"/>
      <c r="O46" s="19"/>
      <c r="P46" s="19"/>
      <c r="Q46" s="19"/>
    </row>
    <row r="47" spans="1:17" x14ac:dyDescent="0.25">
      <c r="A47" s="19"/>
      <c r="B47" s="19"/>
      <c r="C47" s="19"/>
      <c r="D47" s="19"/>
      <c r="E47" s="19"/>
      <c r="F47" s="19"/>
      <c r="G47" s="19"/>
      <c r="H47" s="19"/>
      <c r="I47" s="19"/>
      <c r="J47" s="19"/>
      <c r="K47" s="19"/>
      <c r="L47" s="19"/>
      <c r="M47" s="19"/>
      <c r="N47" s="19"/>
      <c r="O47" s="19"/>
      <c r="P47" s="19"/>
      <c r="Q47" s="19"/>
    </row>
    <row r="48" spans="1:17" x14ac:dyDescent="0.25">
      <c r="A48" s="19"/>
      <c r="B48" s="19"/>
      <c r="C48" s="19"/>
      <c r="D48" s="19"/>
      <c r="E48" s="19"/>
      <c r="F48" s="19"/>
      <c r="G48" s="19"/>
      <c r="H48" s="19"/>
      <c r="I48" s="19"/>
      <c r="J48" s="19"/>
      <c r="K48" s="19"/>
      <c r="L48" s="19"/>
      <c r="M48" s="19"/>
      <c r="N48" s="19"/>
      <c r="O48" s="19"/>
      <c r="P48" s="19"/>
      <c r="Q48" s="19"/>
    </row>
    <row r="49" spans="1:17" x14ac:dyDescent="0.25">
      <c r="A49" s="19"/>
      <c r="B49" s="19"/>
      <c r="C49" s="19"/>
      <c r="D49" s="19"/>
      <c r="E49" s="19"/>
      <c r="F49" s="19"/>
      <c r="G49" s="19"/>
      <c r="H49" s="19"/>
      <c r="I49" s="19"/>
      <c r="J49" s="19"/>
      <c r="K49" s="19"/>
      <c r="L49" s="19"/>
      <c r="M49" s="19"/>
      <c r="N49" s="19"/>
      <c r="O49" s="19"/>
      <c r="P49" s="19"/>
      <c r="Q49" s="19"/>
    </row>
    <row r="50" spans="1:17" x14ac:dyDescent="0.25">
      <c r="A50" s="19"/>
      <c r="B50" s="19"/>
      <c r="C50" s="19"/>
      <c r="D50" s="19"/>
      <c r="E50" s="19"/>
      <c r="F50" s="19"/>
      <c r="G50" s="19"/>
      <c r="H50" s="19"/>
      <c r="I50" s="19"/>
      <c r="J50" s="19"/>
      <c r="K50" s="19"/>
      <c r="L50" s="19"/>
      <c r="M50" s="19"/>
      <c r="N50" s="19"/>
      <c r="O50" s="19"/>
      <c r="P50" s="19"/>
      <c r="Q50" s="19"/>
    </row>
    <row r="51" spans="1:17" x14ac:dyDescent="0.25">
      <c r="A51" s="19"/>
      <c r="B51" s="19"/>
      <c r="C51" s="19"/>
      <c r="D51" s="19"/>
      <c r="E51" s="19"/>
      <c r="F51" s="19"/>
      <c r="G51" s="19"/>
      <c r="H51" s="19"/>
      <c r="I51" s="19"/>
      <c r="J51" s="19"/>
      <c r="K51" s="19"/>
      <c r="L51" s="19"/>
      <c r="M51" s="19"/>
      <c r="N51" s="19"/>
      <c r="O51" s="19"/>
      <c r="P51" s="19"/>
      <c r="Q51" s="19"/>
    </row>
    <row r="52" spans="1:17" x14ac:dyDescent="0.25">
      <c r="A52" s="19"/>
      <c r="B52" s="19"/>
      <c r="C52" s="19"/>
      <c r="D52" s="19"/>
      <c r="E52" s="19"/>
      <c r="F52" s="19"/>
      <c r="G52" s="19"/>
      <c r="H52" s="19"/>
      <c r="I52" s="19"/>
      <c r="J52" s="19"/>
      <c r="K52" s="19"/>
      <c r="L52" s="19"/>
      <c r="M52" s="19"/>
      <c r="N52" s="19"/>
      <c r="O52" s="19"/>
      <c r="P52" s="19"/>
      <c r="Q52" s="19"/>
    </row>
    <row r="53" spans="1:17" x14ac:dyDescent="0.25">
      <c r="A53" s="19"/>
      <c r="B53" s="19"/>
      <c r="C53" s="19"/>
      <c r="D53" s="19"/>
      <c r="E53" s="19"/>
      <c r="F53" s="19"/>
      <c r="G53" s="19"/>
      <c r="H53" s="19"/>
      <c r="I53" s="19"/>
      <c r="J53" s="19"/>
      <c r="K53" s="19"/>
      <c r="L53" s="19"/>
      <c r="M53" s="19"/>
      <c r="N53" s="19"/>
      <c r="O53" s="19"/>
      <c r="P53" s="19"/>
      <c r="Q53" s="19"/>
    </row>
    <row r="54" spans="1:17" x14ac:dyDescent="0.25">
      <c r="A54" s="19"/>
      <c r="B54" s="19"/>
      <c r="C54" s="19"/>
      <c r="D54" s="19"/>
      <c r="E54" s="19"/>
      <c r="F54" s="19"/>
      <c r="G54" s="19"/>
      <c r="H54" s="19"/>
      <c r="I54" s="19"/>
      <c r="J54" s="19"/>
      <c r="K54" s="19"/>
      <c r="L54" s="19"/>
      <c r="M54" s="19"/>
      <c r="N54" s="19"/>
      <c r="O54" s="19"/>
      <c r="P54" s="19"/>
      <c r="Q54" s="19"/>
    </row>
    <row r="55" spans="1:17" x14ac:dyDescent="0.25">
      <c r="A55" s="19"/>
      <c r="B55" s="19"/>
      <c r="C55" s="19"/>
      <c r="D55" s="19"/>
      <c r="E55" s="19"/>
      <c r="F55" s="19"/>
      <c r="G55" s="19"/>
      <c r="H55" s="19"/>
      <c r="I55" s="19"/>
      <c r="J55" s="19"/>
      <c r="K55" s="19"/>
      <c r="L55" s="19"/>
      <c r="M55" s="19"/>
      <c r="N55" s="19"/>
      <c r="O55" s="19"/>
      <c r="P55" s="19"/>
      <c r="Q55" s="19"/>
    </row>
    <row r="56" spans="1:17" x14ac:dyDescent="0.25">
      <c r="A56" s="19"/>
      <c r="B56" s="19"/>
      <c r="C56" s="19"/>
      <c r="D56" s="19"/>
      <c r="E56" s="19"/>
      <c r="F56" s="19"/>
      <c r="G56" s="19"/>
      <c r="H56" s="19"/>
      <c r="I56" s="19"/>
      <c r="J56" s="19"/>
      <c r="K56" s="19"/>
      <c r="L56" s="19"/>
      <c r="M56" s="19"/>
      <c r="N56" s="19"/>
      <c r="O56" s="19"/>
      <c r="P56" s="19"/>
      <c r="Q56" s="19"/>
    </row>
    <row r="57" spans="1:17" x14ac:dyDescent="0.25">
      <c r="A57" s="19"/>
      <c r="B57" s="19"/>
      <c r="C57" s="19"/>
      <c r="D57" s="19"/>
      <c r="E57" s="19"/>
      <c r="F57" s="19"/>
      <c r="G57" s="19"/>
      <c r="H57" s="19"/>
      <c r="I57" s="19"/>
      <c r="J57" s="19"/>
      <c r="K57" s="19"/>
      <c r="L57" s="19"/>
      <c r="M57" s="19"/>
      <c r="N57" s="19"/>
      <c r="O57" s="19"/>
      <c r="P57" s="19"/>
      <c r="Q57" s="19"/>
    </row>
    <row r="58" spans="1:17" x14ac:dyDescent="0.25">
      <c r="A58" s="19"/>
      <c r="B58" s="19"/>
      <c r="C58" s="19"/>
      <c r="D58" s="19"/>
      <c r="E58" s="19"/>
      <c r="F58" s="19"/>
      <c r="G58" s="19"/>
      <c r="H58" s="19"/>
      <c r="I58" s="19"/>
      <c r="J58" s="19"/>
      <c r="K58" s="19"/>
      <c r="L58" s="19"/>
      <c r="M58" s="19"/>
      <c r="N58" s="19"/>
      <c r="O58" s="19"/>
      <c r="P58" s="19"/>
      <c r="Q58" s="19"/>
    </row>
    <row r="59" spans="1:17" x14ac:dyDescent="0.25">
      <c r="A59" s="19"/>
      <c r="B59" s="19"/>
      <c r="C59" s="19"/>
      <c r="D59" s="19"/>
      <c r="E59" s="19"/>
      <c r="F59" s="19"/>
      <c r="G59" s="19"/>
      <c r="H59" s="19"/>
      <c r="I59" s="19"/>
      <c r="J59" s="19"/>
      <c r="K59" s="19"/>
      <c r="L59" s="19"/>
      <c r="M59" s="19"/>
      <c r="N59" s="19"/>
      <c r="O59" s="19"/>
      <c r="P59" s="19"/>
      <c r="Q59" s="19"/>
    </row>
    <row r="60" spans="1:17" x14ac:dyDescent="0.25">
      <c r="A60" s="19"/>
      <c r="B60" s="19"/>
      <c r="C60" s="19"/>
      <c r="D60" s="19"/>
      <c r="E60" s="19"/>
      <c r="F60" s="19"/>
      <c r="G60" s="19"/>
      <c r="H60" s="19"/>
      <c r="I60" s="19"/>
      <c r="J60" s="19"/>
      <c r="K60" s="19"/>
      <c r="L60" s="19"/>
      <c r="M60" s="19"/>
      <c r="N60" s="19"/>
      <c r="O60" s="19"/>
      <c r="P60" s="19"/>
      <c r="Q60" s="19"/>
    </row>
    <row r="61" spans="1:17" x14ac:dyDescent="0.25">
      <c r="A61" s="19"/>
      <c r="B61" s="19"/>
      <c r="C61" s="19"/>
      <c r="D61" s="19"/>
      <c r="E61" s="19"/>
      <c r="F61" s="19"/>
      <c r="G61" s="19"/>
      <c r="H61" s="19"/>
      <c r="I61" s="19"/>
      <c r="J61" s="19"/>
      <c r="K61" s="19"/>
      <c r="L61" s="19"/>
      <c r="M61" s="19"/>
      <c r="N61" s="19"/>
      <c r="O61" s="19"/>
      <c r="P61" s="19"/>
      <c r="Q61" s="19"/>
    </row>
    <row r="62" spans="1:17" x14ac:dyDescent="0.25">
      <c r="A62" s="19"/>
      <c r="B62" s="19"/>
      <c r="C62" s="19"/>
      <c r="D62" s="19"/>
      <c r="E62" s="19"/>
      <c r="F62" s="19"/>
      <c r="G62" s="19"/>
      <c r="H62" s="19"/>
      <c r="I62" s="19"/>
      <c r="J62" s="19"/>
      <c r="K62" s="19"/>
      <c r="L62" s="19"/>
      <c r="M62" s="19"/>
      <c r="N62" s="19"/>
      <c r="O62" s="19"/>
      <c r="P62" s="19"/>
      <c r="Q62" s="19"/>
    </row>
    <row r="63" spans="1:17" x14ac:dyDescent="0.25">
      <c r="A63" s="123"/>
      <c r="B63" s="19"/>
      <c r="C63" s="19"/>
      <c r="D63" s="19"/>
      <c r="E63" s="19"/>
      <c r="F63" s="19"/>
      <c r="G63" s="19"/>
      <c r="H63" s="19"/>
      <c r="I63" s="19"/>
      <c r="J63" s="19"/>
      <c r="K63" s="19"/>
      <c r="L63" s="19"/>
      <c r="M63" s="19"/>
      <c r="N63" s="19"/>
      <c r="O63" s="19"/>
      <c r="P63" s="19"/>
      <c r="Q63" s="19"/>
    </row>
    <row r="64" spans="1:17" x14ac:dyDescent="0.25">
      <c r="A64" s="123"/>
      <c r="B64" s="19"/>
      <c r="C64" s="19"/>
      <c r="D64" s="19"/>
      <c r="E64" s="19"/>
      <c r="F64" s="19"/>
      <c r="G64" s="19"/>
      <c r="H64" s="19"/>
      <c r="I64" s="19"/>
      <c r="J64" s="19"/>
      <c r="K64" s="19"/>
      <c r="L64" s="19"/>
      <c r="M64" s="19"/>
      <c r="N64" s="19"/>
      <c r="O64" s="19"/>
      <c r="P64" s="19"/>
      <c r="Q64" s="19"/>
    </row>
    <row r="65" spans="1:17" x14ac:dyDescent="0.25">
      <c r="A65" s="123"/>
      <c r="B65" s="19"/>
      <c r="C65" s="19"/>
      <c r="D65" s="19"/>
      <c r="E65" s="19"/>
      <c r="F65" s="19"/>
      <c r="G65" s="19"/>
      <c r="H65" s="19"/>
      <c r="I65" s="19"/>
      <c r="J65" s="19"/>
      <c r="K65" s="19"/>
      <c r="L65" s="19"/>
      <c r="M65" s="19"/>
      <c r="N65" s="19"/>
      <c r="O65" s="19"/>
      <c r="P65" s="19"/>
      <c r="Q65" s="19"/>
    </row>
    <row r="66" spans="1:17" x14ac:dyDescent="0.25">
      <c r="A66" s="123"/>
      <c r="B66" s="19"/>
      <c r="C66" s="19"/>
      <c r="D66" s="19"/>
      <c r="E66" s="19"/>
      <c r="F66" s="19"/>
      <c r="G66" s="19"/>
      <c r="H66" s="19"/>
      <c r="I66" s="19"/>
      <c r="J66" s="19"/>
      <c r="K66" s="19"/>
      <c r="L66" s="19"/>
      <c r="M66" s="19"/>
      <c r="N66" s="19"/>
      <c r="O66" s="19"/>
      <c r="P66" s="19"/>
      <c r="Q66" s="19"/>
    </row>
    <row r="67" spans="1:17" x14ac:dyDescent="0.25">
      <c r="A67" s="19"/>
      <c r="B67" s="19"/>
      <c r="C67" s="19"/>
      <c r="D67" s="19"/>
      <c r="E67" s="19"/>
      <c r="F67" s="19"/>
      <c r="G67" s="19"/>
      <c r="H67" s="19"/>
      <c r="I67" s="19"/>
      <c r="J67" s="19"/>
      <c r="K67" s="19"/>
      <c r="L67" s="19"/>
      <c r="M67" s="19"/>
      <c r="N67" s="19"/>
      <c r="O67" s="19"/>
      <c r="P67" s="19"/>
      <c r="Q67" s="19"/>
    </row>
    <row r="68" spans="1:17" x14ac:dyDescent="0.25">
      <c r="A68" s="19"/>
      <c r="B68" s="19"/>
      <c r="C68" s="19"/>
      <c r="D68" s="19"/>
      <c r="E68" s="19"/>
      <c r="F68" s="19"/>
      <c r="G68" s="19"/>
      <c r="H68" s="19"/>
      <c r="I68" s="19"/>
      <c r="J68" s="19"/>
      <c r="K68" s="19"/>
      <c r="L68" s="19"/>
      <c r="M68" s="19"/>
      <c r="N68" s="19"/>
      <c r="O68" s="19"/>
      <c r="P68" s="19"/>
      <c r="Q68" s="19"/>
    </row>
    <row r="69" spans="1:17" x14ac:dyDescent="0.25">
      <c r="A69" s="19"/>
      <c r="B69" s="19"/>
      <c r="C69" s="19"/>
      <c r="D69" s="19"/>
      <c r="E69" s="19"/>
      <c r="F69" s="19"/>
      <c r="G69" s="19"/>
      <c r="H69" s="19"/>
      <c r="I69" s="19"/>
      <c r="J69" s="19"/>
      <c r="K69" s="19"/>
      <c r="L69" s="19"/>
      <c r="M69" s="19"/>
      <c r="N69" s="19"/>
      <c r="O69" s="19"/>
      <c r="P69" s="19"/>
      <c r="Q69" s="19"/>
    </row>
    <row r="70" spans="1:17" x14ac:dyDescent="0.25">
      <c r="A70" s="19"/>
      <c r="B70" s="19"/>
      <c r="C70" s="19"/>
      <c r="D70" s="19"/>
      <c r="E70" s="19"/>
      <c r="F70" s="19"/>
      <c r="G70" s="19"/>
      <c r="H70" s="19"/>
      <c r="I70" s="19"/>
      <c r="J70" s="19"/>
      <c r="K70" s="19"/>
      <c r="L70" s="19"/>
      <c r="M70" s="19"/>
      <c r="N70" s="19"/>
      <c r="O70" s="19"/>
      <c r="P70" s="19"/>
      <c r="Q70" s="19"/>
    </row>
    <row r="71" spans="1:17" x14ac:dyDescent="0.25">
      <c r="A71" s="19"/>
      <c r="B71" s="19"/>
      <c r="C71" s="19"/>
      <c r="D71" s="19"/>
      <c r="E71" s="19"/>
      <c r="F71" s="19"/>
      <c r="G71" s="19"/>
      <c r="H71" s="19"/>
      <c r="I71" s="19"/>
      <c r="J71" s="19"/>
      <c r="K71" s="19"/>
      <c r="L71" s="19"/>
      <c r="M71" s="19"/>
      <c r="N71" s="19"/>
      <c r="O71" s="19"/>
      <c r="P71" s="19"/>
      <c r="Q71" s="19"/>
    </row>
    <row r="72" spans="1:17" x14ac:dyDescent="0.25">
      <c r="A72" s="19"/>
      <c r="B72" s="19"/>
      <c r="C72" s="19"/>
      <c r="D72" s="19"/>
      <c r="E72" s="19"/>
      <c r="F72" s="19"/>
      <c r="G72" s="19"/>
      <c r="H72" s="19"/>
      <c r="I72" s="19"/>
      <c r="J72" s="19"/>
      <c r="K72" s="19"/>
      <c r="L72" s="19"/>
      <c r="M72" s="19"/>
      <c r="N72" s="19"/>
      <c r="O72" s="19"/>
      <c r="P72" s="19"/>
      <c r="Q72" s="19"/>
    </row>
    <row r="73" spans="1:17" x14ac:dyDescent="0.25">
      <c r="A73" s="19"/>
      <c r="B73" s="19"/>
      <c r="C73" s="19"/>
      <c r="D73" s="19"/>
      <c r="E73" s="19"/>
      <c r="F73" s="19"/>
      <c r="G73" s="19"/>
      <c r="H73" s="19"/>
      <c r="I73" s="19"/>
      <c r="J73" s="19"/>
      <c r="K73" s="19"/>
      <c r="L73" s="19"/>
      <c r="M73" s="19"/>
      <c r="N73" s="19"/>
      <c r="O73" s="19"/>
      <c r="P73" s="19"/>
      <c r="Q73" s="19"/>
    </row>
    <row r="74" spans="1:17" x14ac:dyDescent="0.25">
      <c r="A74" s="19"/>
      <c r="B74" s="19"/>
      <c r="C74" s="19"/>
      <c r="D74" s="19"/>
      <c r="E74" s="19"/>
      <c r="F74" s="19"/>
      <c r="G74" s="19"/>
      <c r="H74" s="19"/>
      <c r="I74" s="19"/>
      <c r="J74" s="19"/>
      <c r="K74" s="19"/>
      <c r="L74" s="19"/>
      <c r="M74" s="19"/>
      <c r="N74" s="19"/>
      <c r="O74" s="19"/>
      <c r="P74" s="19"/>
      <c r="Q74" s="19"/>
    </row>
    <row r="75" spans="1:17" x14ac:dyDescent="0.25">
      <c r="A75" s="19"/>
      <c r="B75" s="19"/>
      <c r="C75" s="19"/>
      <c r="D75" s="19"/>
      <c r="E75" s="19"/>
      <c r="F75" s="19"/>
      <c r="G75" s="19"/>
      <c r="H75" s="19"/>
      <c r="I75" s="19"/>
      <c r="J75" s="19"/>
      <c r="K75" s="19"/>
      <c r="L75" s="19"/>
      <c r="M75" s="19"/>
      <c r="N75" s="19"/>
      <c r="O75" s="19"/>
      <c r="P75" s="19"/>
      <c r="Q75" s="19"/>
    </row>
    <row r="76" spans="1:17" x14ac:dyDescent="0.25">
      <c r="A76" s="19"/>
      <c r="B76" s="19"/>
      <c r="C76" s="19"/>
      <c r="D76" s="19"/>
      <c r="E76" s="19"/>
      <c r="F76" s="19"/>
      <c r="G76" s="19"/>
      <c r="H76" s="19"/>
      <c r="I76" s="19"/>
      <c r="J76" s="19"/>
      <c r="K76" s="19"/>
      <c r="L76" s="19"/>
      <c r="M76" s="19"/>
      <c r="N76" s="19"/>
      <c r="O76" s="19"/>
      <c r="P76" s="19"/>
      <c r="Q76" s="19"/>
    </row>
    <row r="77" spans="1:17" x14ac:dyDescent="0.25">
      <c r="A77" s="19"/>
      <c r="B77" s="19"/>
      <c r="C77" s="19"/>
      <c r="D77" s="19"/>
      <c r="E77" s="19"/>
      <c r="F77" s="19"/>
      <c r="G77" s="19"/>
      <c r="H77" s="19"/>
      <c r="I77" s="19"/>
      <c r="J77" s="19"/>
      <c r="K77" s="19"/>
      <c r="L77" s="19"/>
      <c r="M77" s="19"/>
      <c r="N77" s="19"/>
      <c r="O77" s="19"/>
      <c r="P77" s="19"/>
      <c r="Q77" s="19"/>
    </row>
    <row r="78" spans="1:17" x14ac:dyDescent="0.25">
      <c r="A78" s="19"/>
      <c r="B78" s="19"/>
      <c r="C78" s="19"/>
      <c r="D78" s="19"/>
      <c r="E78" s="19"/>
      <c r="F78" s="19"/>
      <c r="G78" s="19"/>
      <c r="H78" s="19"/>
      <c r="I78" s="19"/>
      <c r="J78" s="19"/>
      <c r="K78" s="19"/>
      <c r="L78" s="19"/>
      <c r="M78" s="19"/>
      <c r="N78" s="19"/>
      <c r="O78" s="19"/>
      <c r="P78" s="19"/>
      <c r="Q78" s="19"/>
    </row>
    <row r="79" spans="1:17" x14ac:dyDescent="0.25">
      <c r="A79" s="19"/>
      <c r="B79" s="19"/>
      <c r="C79" s="19"/>
      <c r="D79" s="19"/>
      <c r="E79" s="19"/>
      <c r="F79" s="19"/>
      <c r="G79" s="19"/>
      <c r="H79" s="19"/>
      <c r="I79" s="19"/>
      <c r="J79" s="19"/>
      <c r="K79" s="19"/>
      <c r="L79" s="19"/>
      <c r="M79" s="19"/>
      <c r="N79" s="19"/>
      <c r="O79" s="19"/>
      <c r="P79" s="19"/>
      <c r="Q79" s="19"/>
    </row>
    <row r="80" spans="1:17" x14ac:dyDescent="0.25">
      <c r="A80" s="19"/>
      <c r="B80" s="19"/>
      <c r="C80" s="19"/>
      <c r="D80" s="19"/>
      <c r="E80" s="19"/>
      <c r="F80" s="19"/>
      <c r="G80" s="19"/>
      <c r="H80" s="19"/>
      <c r="I80" s="19"/>
      <c r="J80" s="19"/>
      <c r="K80" s="19"/>
      <c r="L80" s="19"/>
      <c r="M80" s="19"/>
      <c r="N80" s="19"/>
      <c r="O80" s="19"/>
      <c r="P80" s="19"/>
      <c r="Q80" s="19"/>
    </row>
    <row r="81" spans="1:17" x14ac:dyDescent="0.25">
      <c r="A81" s="19"/>
      <c r="B81" s="19"/>
      <c r="C81" s="19"/>
      <c r="D81" s="19"/>
      <c r="E81" s="19"/>
      <c r="F81" s="19"/>
      <c r="G81" s="19"/>
      <c r="H81" s="19"/>
      <c r="I81" s="19"/>
      <c r="J81" s="19"/>
      <c r="K81" s="19"/>
      <c r="L81" s="19"/>
      <c r="M81" s="19"/>
      <c r="N81" s="19"/>
      <c r="O81" s="19"/>
      <c r="P81" s="19"/>
      <c r="Q81" s="19"/>
    </row>
    <row r="82" spans="1:17" x14ac:dyDescent="0.25">
      <c r="A82" s="19"/>
      <c r="B82" s="19"/>
      <c r="C82" s="19"/>
      <c r="D82" s="19"/>
      <c r="E82" s="19"/>
      <c r="F82" s="19"/>
      <c r="G82" s="19"/>
      <c r="H82" s="19"/>
      <c r="I82" s="19"/>
      <c r="J82" s="19"/>
      <c r="K82" s="19"/>
      <c r="L82" s="19"/>
      <c r="M82" s="19"/>
      <c r="N82" s="19"/>
      <c r="O82" s="19"/>
      <c r="P82" s="19"/>
      <c r="Q82" s="19"/>
    </row>
    <row r="83" spans="1:17" x14ac:dyDescent="0.25">
      <c r="A83" s="19"/>
      <c r="B83" s="19"/>
      <c r="C83" s="19"/>
      <c r="D83" s="19"/>
      <c r="E83" s="19"/>
      <c r="F83" s="19"/>
      <c r="G83" s="19"/>
      <c r="H83" s="19"/>
      <c r="I83" s="19"/>
      <c r="J83" s="19"/>
      <c r="K83" s="19"/>
      <c r="L83" s="19"/>
      <c r="M83" s="19"/>
      <c r="N83" s="19"/>
      <c r="O83" s="19"/>
      <c r="P83" s="19"/>
      <c r="Q83" s="19"/>
    </row>
    <row r="84" spans="1:17" x14ac:dyDescent="0.25">
      <c r="A84" s="19"/>
      <c r="B84" s="19"/>
      <c r="C84" s="19"/>
      <c r="D84" s="19"/>
      <c r="E84" s="19"/>
      <c r="F84" s="19"/>
      <c r="G84" s="19"/>
      <c r="H84" s="19"/>
      <c r="I84" s="19"/>
      <c r="J84" s="19"/>
      <c r="K84" s="19"/>
      <c r="L84" s="19"/>
      <c r="M84" s="19"/>
      <c r="N84" s="19"/>
      <c r="O84" s="19"/>
      <c r="P84" s="19"/>
      <c r="Q84" s="19"/>
    </row>
    <row r="85" spans="1:17" x14ac:dyDescent="0.25">
      <c r="A85" s="19"/>
      <c r="B85" s="19"/>
      <c r="C85" s="19"/>
      <c r="D85" s="19"/>
      <c r="E85" s="19"/>
      <c r="F85" s="19"/>
      <c r="G85" s="19"/>
      <c r="H85" s="19"/>
      <c r="I85" s="19"/>
      <c r="J85" s="19"/>
      <c r="K85" s="19"/>
      <c r="L85" s="19"/>
      <c r="M85" s="19"/>
      <c r="N85" s="19"/>
      <c r="O85" s="19"/>
      <c r="P85" s="19"/>
      <c r="Q85" s="19"/>
    </row>
    <row r="86" spans="1:17" x14ac:dyDescent="0.25">
      <c r="A86" s="19"/>
      <c r="B86" s="19"/>
      <c r="C86" s="19"/>
      <c r="D86" s="19"/>
      <c r="E86" s="19"/>
      <c r="F86" s="19"/>
      <c r="G86" s="19"/>
      <c r="H86" s="19"/>
      <c r="I86" s="19"/>
      <c r="J86" s="19"/>
      <c r="K86" s="19"/>
      <c r="L86" s="19"/>
      <c r="M86" s="19"/>
      <c r="N86" s="19"/>
      <c r="O86" s="19"/>
      <c r="P86" s="19"/>
      <c r="Q86" s="19"/>
    </row>
    <row r="87" spans="1:17" x14ac:dyDescent="0.25">
      <c r="A87" s="19"/>
      <c r="B87" s="19"/>
      <c r="C87" s="19"/>
      <c r="D87" s="19"/>
      <c r="E87" s="19"/>
      <c r="F87" s="19"/>
      <c r="G87" s="19"/>
      <c r="H87" s="19"/>
      <c r="I87" s="19"/>
      <c r="J87" s="19"/>
      <c r="K87" s="19"/>
      <c r="L87" s="19"/>
      <c r="M87" s="19"/>
      <c r="N87" s="19"/>
      <c r="O87" s="19"/>
      <c r="P87" s="19"/>
      <c r="Q87" s="19"/>
    </row>
    <row r="88" spans="1:17" x14ac:dyDescent="0.25">
      <c r="A88" s="19"/>
      <c r="B88" s="19"/>
      <c r="C88" s="19"/>
      <c r="D88" s="19"/>
      <c r="E88" s="19"/>
      <c r="F88" s="19"/>
      <c r="G88" s="19"/>
      <c r="H88" s="19"/>
      <c r="I88" s="19"/>
      <c r="J88" s="19"/>
      <c r="K88" s="19"/>
      <c r="L88" s="19"/>
      <c r="M88" s="19"/>
      <c r="N88" s="19"/>
      <c r="O88" s="19"/>
      <c r="P88" s="19"/>
      <c r="Q88" s="19"/>
    </row>
    <row r="89" spans="1:17" x14ac:dyDescent="0.25">
      <c r="A89" s="19"/>
      <c r="B89" s="19"/>
      <c r="C89" s="19"/>
      <c r="D89" s="19"/>
      <c r="E89" s="19"/>
      <c r="F89" s="19"/>
      <c r="G89" s="19"/>
      <c r="H89" s="19"/>
      <c r="I89" s="19"/>
      <c r="J89" s="19"/>
      <c r="K89" s="19"/>
      <c r="L89" s="19"/>
      <c r="M89" s="19"/>
      <c r="N89" s="19"/>
      <c r="O89" s="19"/>
      <c r="P89" s="19"/>
      <c r="Q89" s="19"/>
    </row>
    <row r="90" spans="1:17" x14ac:dyDescent="0.25">
      <c r="A90" s="19"/>
      <c r="B90" s="19"/>
      <c r="C90" s="19"/>
      <c r="D90" s="19"/>
      <c r="E90" s="19"/>
      <c r="F90" s="19"/>
      <c r="G90" s="19"/>
      <c r="H90" s="19"/>
      <c r="I90" s="19"/>
      <c r="J90" s="19"/>
      <c r="K90" s="19"/>
      <c r="L90" s="19"/>
      <c r="M90" s="19"/>
      <c r="N90" s="19"/>
      <c r="O90" s="19"/>
      <c r="P90" s="19"/>
      <c r="Q90" s="19"/>
    </row>
    <row r="91" spans="1:17" x14ac:dyDescent="0.25">
      <c r="A91" s="19"/>
      <c r="B91" s="19"/>
      <c r="C91" s="19"/>
      <c r="D91" s="19"/>
      <c r="E91" s="19"/>
      <c r="F91" s="19"/>
      <c r="G91" s="19"/>
      <c r="H91" s="19"/>
      <c r="I91" s="19"/>
      <c r="J91" s="19"/>
      <c r="K91" s="19"/>
      <c r="L91" s="19"/>
      <c r="M91" s="19"/>
      <c r="N91" s="19"/>
      <c r="O91" s="19"/>
      <c r="P91" s="19"/>
      <c r="Q91" s="19"/>
    </row>
    <row r="92" spans="1:17" x14ac:dyDescent="0.25">
      <c r="B92" s="19"/>
      <c r="C92" s="19"/>
      <c r="D92" s="19"/>
      <c r="E92" s="19"/>
      <c r="F92" s="19"/>
      <c r="G92" s="19"/>
      <c r="H92" s="19"/>
      <c r="I92" s="19"/>
      <c r="J92" s="19"/>
      <c r="K92" s="19"/>
      <c r="L92" s="19"/>
      <c r="M92" s="19"/>
      <c r="N92" s="19"/>
      <c r="O92" s="19"/>
      <c r="P92" s="19"/>
      <c r="Q92" s="19"/>
    </row>
    <row r="93" spans="1:17" x14ac:dyDescent="0.25">
      <c r="B93" s="19"/>
      <c r="C93" s="19"/>
      <c r="D93" s="19"/>
      <c r="E93" s="19"/>
      <c r="F93" s="19"/>
      <c r="G93" s="19"/>
      <c r="H93" s="19"/>
      <c r="I93" s="19"/>
      <c r="J93" s="19"/>
      <c r="K93" s="19"/>
      <c r="L93" s="19"/>
      <c r="M93" s="19"/>
      <c r="N93" s="19"/>
      <c r="O93" s="19"/>
      <c r="P93" s="19"/>
      <c r="Q93" s="19"/>
    </row>
    <row r="94" spans="1:17" x14ac:dyDescent="0.25">
      <c r="K94" s="19"/>
      <c r="L94" s="19"/>
      <c r="M94" s="19"/>
      <c r="N94" s="19"/>
      <c r="O94" s="19"/>
      <c r="P94" s="19"/>
      <c r="Q94" s="19"/>
    </row>
    <row r="95" spans="1:17" x14ac:dyDescent="0.25">
      <c r="K95" s="19"/>
      <c r="L95" s="19"/>
      <c r="M95" s="19"/>
      <c r="N95" s="19"/>
      <c r="O95" s="19"/>
      <c r="P95" s="19"/>
      <c r="Q95" s="19"/>
    </row>
    <row r="96" spans="1:17" x14ac:dyDescent="0.25">
      <c r="K96" s="19"/>
      <c r="L96" s="19"/>
      <c r="M96" s="19"/>
      <c r="N96" s="19"/>
      <c r="O96" s="19"/>
      <c r="P96" s="19"/>
      <c r="Q96" s="19"/>
    </row>
    <row r="97" spans="11:17" x14ac:dyDescent="0.25">
      <c r="K97" s="19"/>
      <c r="L97" s="19"/>
      <c r="M97" s="19"/>
      <c r="N97" s="19"/>
      <c r="O97" s="19"/>
      <c r="P97" s="19"/>
      <c r="Q97" s="19"/>
    </row>
    <row r="98" spans="11:17" x14ac:dyDescent="0.25">
      <c r="K98" s="19"/>
      <c r="L98" s="19"/>
      <c r="M98" s="19"/>
      <c r="N98" s="19"/>
      <c r="O98" s="19"/>
      <c r="P98" s="19"/>
      <c r="Q98" s="19"/>
    </row>
    <row r="99" spans="11:17" x14ac:dyDescent="0.25">
      <c r="K99" s="19"/>
      <c r="L99" s="19"/>
      <c r="M99" s="19"/>
      <c r="N99" s="19"/>
      <c r="O99" s="19"/>
      <c r="P99" s="19"/>
      <c r="Q99" s="19"/>
    </row>
    <row r="100" spans="11:17" x14ac:dyDescent="0.25">
      <c r="K100" s="19"/>
      <c r="L100" s="19"/>
      <c r="M100" s="19"/>
      <c r="N100" s="19"/>
      <c r="O100" s="19"/>
      <c r="P100" s="19"/>
      <c r="Q100" s="19"/>
    </row>
    <row r="101" spans="11:17" x14ac:dyDescent="0.25">
      <c r="K101" s="19"/>
      <c r="L101" s="19"/>
      <c r="M101" s="19"/>
      <c r="N101" s="19"/>
      <c r="O101" s="19"/>
      <c r="P101" s="19"/>
      <c r="Q101" s="19"/>
    </row>
    <row r="102" spans="11:17" x14ac:dyDescent="0.25">
      <c r="K102" s="19"/>
      <c r="L102" s="19"/>
      <c r="M102" s="19"/>
      <c r="N102" s="19"/>
      <c r="O102" s="19"/>
      <c r="P102" s="19"/>
      <c r="Q102" s="19"/>
    </row>
  </sheetData>
  <sheetProtection algorithmName="SHA-512" hashValue="HxqE8XtfmuTH+eRCr7UkRnIksHTF/YvvMIzgyhkQrLb+91rsOcsl57wGDVL0oOUH7Ji91EepnGZx3c989dWjNg==" saltValue="84dZXyZJpxMO7rFyn+ZDfQ==" spinCount="100000" sheet="1" objects="1" scenarios="1"/>
  <mergeCells count="16">
    <mergeCell ref="J2:L2"/>
    <mergeCell ref="B5:F5"/>
    <mergeCell ref="B24:I24"/>
    <mergeCell ref="B27:I27"/>
    <mergeCell ref="B28:I28"/>
    <mergeCell ref="B21:D21"/>
    <mergeCell ref="B6:D6"/>
    <mergeCell ref="I3:I4"/>
    <mergeCell ref="B23:F23"/>
    <mergeCell ref="B25:F25"/>
    <mergeCell ref="B4:F4"/>
    <mergeCell ref="J3:L4"/>
    <mergeCell ref="B29:I29"/>
    <mergeCell ref="B22:D22"/>
    <mergeCell ref="E22:G22"/>
    <mergeCell ref="H22:I22"/>
  </mergeCells>
  <pageMargins left="0.7" right="0.7" top="0.75" bottom="0.75"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A599794-4DD1-40C4-A530-386B08AD1493}">
            <xm:f>NOT(ISERROR(SEARCH($K$12,K12)))</xm:f>
            <xm:f>$K$12</xm:f>
            <x14:dxf>
              <font>
                <color rgb="FF9C0006"/>
              </font>
              <fill>
                <patternFill>
                  <bgColor rgb="FFFFC7CE"/>
                </patternFill>
              </fill>
            </x14:dxf>
          </x14:cfRule>
          <xm:sqref>K12:K14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03-268E-4E6C-A8A9-A63DDD63D8DA}">
  <sheetPr codeName="Feuil10"/>
  <dimension ref="A1:H151"/>
  <sheetViews>
    <sheetView topLeftCell="A58" zoomScale="70" zoomScaleNormal="70" workbookViewId="0">
      <selection activeCell="D55" sqref="D55:H107"/>
    </sheetView>
  </sheetViews>
  <sheetFormatPr baseColWidth="10" defaultRowHeight="30" customHeight="1" x14ac:dyDescent="0.25"/>
  <cols>
    <col min="1" max="1" width="11.42578125" style="32"/>
    <col min="2" max="2" width="11.85546875" customWidth="1"/>
    <col min="3" max="3" width="11.42578125" style="20"/>
    <col min="4" max="4" width="49.28515625" customWidth="1"/>
    <col min="5" max="5" width="128.42578125" style="18" customWidth="1"/>
    <col min="6" max="6" width="17.7109375" style="20" customWidth="1"/>
    <col min="7" max="7" width="29" customWidth="1"/>
    <col min="8" max="8" width="20.85546875" style="21" customWidth="1"/>
  </cols>
  <sheetData>
    <row r="1" spans="1:8" ht="30" customHeight="1" x14ac:dyDescent="0.25">
      <c r="B1" s="32"/>
      <c r="C1" s="31"/>
      <c r="D1" s="32"/>
      <c r="F1" s="31"/>
      <c r="G1" s="32"/>
      <c r="H1" s="30"/>
    </row>
    <row r="2" spans="1:8" ht="30" customHeight="1" x14ac:dyDescent="0.25">
      <c r="B2" s="32"/>
      <c r="C2" s="687" t="s">
        <v>691</v>
      </c>
      <c r="D2" s="688"/>
      <c r="E2" s="688"/>
      <c r="F2" s="688"/>
      <c r="G2" s="688"/>
      <c r="H2" s="689"/>
    </row>
    <row r="3" spans="1:8" ht="30" customHeight="1" x14ac:dyDescent="0.25">
      <c r="B3" s="32"/>
      <c r="C3" s="31"/>
      <c r="D3" s="34" t="s">
        <v>18</v>
      </c>
      <c r="E3" s="34" t="s">
        <v>19</v>
      </c>
      <c r="F3" s="34" t="s">
        <v>18</v>
      </c>
      <c r="G3" s="32"/>
      <c r="H3" s="30"/>
    </row>
    <row r="4" spans="1:8" s="28" customFormat="1" ht="30" customHeight="1" x14ac:dyDescent="0.25">
      <c r="A4" s="32"/>
      <c r="B4" s="32"/>
      <c r="C4" s="31"/>
      <c r="D4" s="34" t="s">
        <v>20</v>
      </c>
      <c r="E4" s="34" t="s">
        <v>21</v>
      </c>
      <c r="F4" s="34" t="s">
        <v>20</v>
      </c>
      <c r="G4" s="32"/>
      <c r="H4" s="30"/>
    </row>
    <row r="5" spans="1:8" s="28" customFormat="1" ht="30" customHeight="1" x14ac:dyDescent="0.25">
      <c r="A5" s="32"/>
      <c r="B5" s="32"/>
      <c r="C5" s="31"/>
      <c r="D5" s="34" t="s">
        <v>22</v>
      </c>
      <c r="E5" s="34" t="s">
        <v>23</v>
      </c>
      <c r="F5" s="34" t="s">
        <v>22</v>
      </c>
      <c r="G5" s="32"/>
      <c r="H5" s="30"/>
    </row>
    <row r="6" spans="1:8" s="28" customFormat="1" ht="30" customHeight="1" x14ac:dyDescent="0.25">
      <c r="A6" s="32"/>
      <c r="B6" s="32"/>
      <c r="C6" s="31"/>
      <c r="D6" s="34" t="s">
        <v>24</v>
      </c>
      <c r="E6" s="34" t="s">
        <v>25</v>
      </c>
      <c r="F6" s="34" t="s">
        <v>24</v>
      </c>
      <c r="G6" s="32"/>
      <c r="H6" s="30"/>
    </row>
    <row r="7" spans="1:8" s="28" customFormat="1" ht="30" customHeight="1" x14ac:dyDescent="0.25">
      <c r="A7" s="32"/>
      <c r="B7" s="32"/>
      <c r="C7" s="31"/>
      <c r="D7" s="34" t="s">
        <v>26</v>
      </c>
      <c r="E7" s="34" t="s">
        <v>27</v>
      </c>
      <c r="F7" s="34" t="s">
        <v>26</v>
      </c>
      <c r="G7" s="32"/>
      <c r="H7" s="30"/>
    </row>
    <row r="8" spans="1:8" s="28" customFormat="1" ht="30" customHeight="1" x14ac:dyDescent="0.25">
      <c r="A8" s="32"/>
      <c r="B8" s="32"/>
      <c r="C8" s="31"/>
      <c r="D8" s="34" t="s">
        <v>28</v>
      </c>
      <c r="E8" s="34" t="s">
        <v>29</v>
      </c>
      <c r="F8" s="34" t="s">
        <v>28</v>
      </c>
      <c r="G8" s="32"/>
      <c r="H8" s="30"/>
    </row>
    <row r="9" spans="1:8" s="28" customFormat="1" ht="30" customHeight="1" x14ac:dyDescent="0.25">
      <c r="A9" s="32"/>
      <c r="B9" s="32"/>
      <c r="C9" s="31"/>
      <c r="D9" s="34" t="s">
        <v>30</v>
      </c>
      <c r="E9" s="34" t="s">
        <v>31</v>
      </c>
      <c r="F9" s="34" t="s">
        <v>30</v>
      </c>
      <c r="G9" s="32"/>
      <c r="H9" s="30"/>
    </row>
    <row r="10" spans="1:8" s="28" customFormat="1" ht="30" customHeight="1" x14ac:dyDescent="0.25">
      <c r="A10" s="32"/>
      <c r="B10" s="32"/>
      <c r="C10" s="31"/>
      <c r="D10" s="34" t="s">
        <v>32</v>
      </c>
      <c r="E10" s="34" t="s">
        <v>33</v>
      </c>
      <c r="F10" s="34" t="s">
        <v>32</v>
      </c>
      <c r="G10" s="32"/>
      <c r="H10" s="30"/>
    </row>
    <row r="11" spans="1:8" s="28" customFormat="1" ht="30" customHeight="1" x14ac:dyDescent="0.25">
      <c r="A11" s="32"/>
      <c r="B11" s="32"/>
      <c r="C11" s="31"/>
      <c r="D11" s="34" t="s">
        <v>34</v>
      </c>
      <c r="E11" s="34" t="s">
        <v>35</v>
      </c>
      <c r="F11" s="34" t="s">
        <v>34</v>
      </c>
      <c r="G11" s="32"/>
      <c r="H11" s="30"/>
    </row>
    <row r="12" spans="1:8" s="28" customFormat="1" ht="30" customHeight="1" x14ac:dyDescent="0.25">
      <c r="A12" s="32"/>
      <c r="B12" s="32"/>
      <c r="C12" s="31"/>
      <c r="D12" s="34" t="s">
        <v>36</v>
      </c>
      <c r="E12" s="34" t="s">
        <v>37</v>
      </c>
      <c r="F12" s="34" t="s">
        <v>36</v>
      </c>
      <c r="G12" s="32"/>
      <c r="H12" s="30"/>
    </row>
    <row r="13" spans="1:8" s="28" customFormat="1" ht="30" customHeight="1" x14ac:dyDescent="0.25">
      <c r="A13" s="32"/>
      <c r="B13" s="32"/>
      <c r="C13" s="31"/>
      <c r="D13" s="34" t="s">
        <v>38</v>
      </c>
      <c r="E13" s="34" t="s">
        <v>39</v>
      </c>
      <c r="F13" s="34" t="s">
        <v>38</v>
      </c>
      <c r="G13" s="32"/>
      <c r="H13" s="30"/>
    </row>
    <row r="14" spans="1:8" s="29" customFormat="1" ht="30" customHeight="1" x14ac:dyDescent="0.25">
      <c r="A14" s="32"/>
      <c r="B14" s="32"/>
      <c r="C14" s="31"/>
      <c r="D14" s="34" t="s">
        <v>40</v>
      </c>
      <c r="E14" s="34" t="s">
        <v>41</v>
      </c>
      <c r="F14" s="34" t="s">
        <v>40</v>
      </c>
      <c r="G14" s="32"/>
      <c r="H14" s="30"/>
    </row>
    <row r="15" spans="1:8" s="29" customFormat="1" ht="30" customHeight="1" x14ac:dyDescent="0.25">
      <c r="A15" s="32"/>
      <c r="B15" s="32"/>
      <c r="C15" s="31"/>
      <c r="D15" s="34" t="s">
        <v>42</v>
      </c>
      <c r="E15" s="34" t="s">
        <v>43</v>
      </c>
      <c r="F15" s="34" t="s">
        <v>42</v>
      </c>
      <c r="G15" s="32"/>
      <c r="H15" s="30"/>
    </row>
    <row r="16" spans="1:8" s="29" customFormat="1" ht="30" customHeight="1" x14ac:dyDescent="0.25">
      <c r="A16" s="32"/>
      <c r="B16" s="32"/>
      <c r="C16" s="31"/>
      <c r="D16" s="34" t="s">
        <v>44</v>
      </c>
      <c r="E16" s="34" t="s">
        <v>45</v>
      </c>
      <c r="F16" s="34" t="s">
        <v>44</v>
      </c>
      <c r="G16" s="32"/>
      <c r="H16" s="30"/>
    </row>
    <row r="17" spans="1:8" s="29" customFormat="1" ht="30" customHeight="1" x14ac:dyDescent="0.25">
      <c r="A17" s="32"/>
      <c r="B17" s="32"/>
      <c r="C17" s="31"/>
      <c r="D17" s="34" t="s">
        <v>46</v>
      </c>
      <c r="E17" s="34" t="s">
        <v>47</v>
      </c>
      <c r="F17" s="34" t="s">
        <v>46</v>
      </c>
      <c r="G17" s="32"/>
      <c r="H17" s="30"/>
    </row>
    <row r="18" spans="1:8" s="29" customFormat="1" ht="30" customHeight="1" x14ac:dyDescent="0.25">
      <c r="A18" s="32"/>
      <c r="B18" s="32"/>
      <c r="C18" s="31"/>
      <c r="D18" s="34" t="s">
        <v>680</v>
      </c>
      <c r="E18" s="34" t="s">
        <v>48</v>
      </c>
      <c r="F18" s="34" t="s">
        <v>680</v>
      </c>
      <c r="G18" s="32"/>
      <c r="H18" s="30"/>
    </row>
    <row r="19" spans="1:8" s="29" customFormat="1" ht="30" customHeight="1" x14ac:dyDescent="0.25">
      <c r="A19" s="32"/>
      <c r="B19" s="32"/>
      <c r="C19" s="31"/>
      <c r="D19" s="34" t="s">
        <v>49</v>
      </c>
      <c r="E19" s="34" t="s">
        <v>50</v>
      </c>
      <c r="F19" s="34" t="s">
        <v>49</v>
      </c>
      <c r="G19" s="32"/>
      <c r="H19" s="30"/>
    </row>
    <row r="20" spans="1:8" s="29" customFormat="1" ht="30" customHeight="1" x14ac:dyDescent="0.25">
      <c r="A20" s="32"/>
      <c r="B20" s="32"/>
      <c r="C20" s="31"/>
      <c r="D20" s="34" t="s">
        <v>51</v>
      </c>
      <c r="E20" s="34" t="s">
        <v>52</v>
      </c>
      <c r="F20" s="34" t="s">
        <v>51</v>
      </c>
      <c r="G20" s="32"/>
      <c r="H20" s="30"/>
    </row>
    <row r="21" spans="1:8" s="29" customFormat="1" ht="30" customHeight="1" x14ac:dyDescent="0.25">
      <c r="A21" s="32"/>
      <c r="B21" s="32"/>
      <c r="C21" s="31"/>
      <c r="D21" s="34" t="s">
        <v>53</v>
      </c>
      <c r="E21" s="34" t="s">
        <v>54</v>
      </c>
      <c r="F21" s="34" t="s">
        <v>53</v>
      </c>
      <c r="G21" s="32"/>
      <c r="H21" s="30"/>
    </row>
    <row r="22" spans="1:8" s="29" customFormat="1" ht="30" customHeight="1" x14ac:dyDescent="0.25">
      <c r="A22" s="32"/>
      <c r="B22" s="32"/>
      <c r="C22" s="31"/>
      <c r="D22" s="34" t="s">
        <v>55</v>
      </c>
      <c r="E22" s="34" t="s">
        <v>56</v>
      </c>
      <c r="F22" s="34" t="s">
        <v>55</v>
      </c>
      <c r="G22" s="32"/>
      <c r="H22" s="30"/>
    </row>
    <row r="23" spans="1:8" s="29" customFormat="1" ht="30" customHeight="1" x14ac:dyDescent="0.25">
      <c r="A23" s="32"/>
      <c r="B23" s="32"/>
      <c r="C23" s="31"/>
      <c r="D23" s="34" t="s">
        <v>57</v>
      </c>
      <c r="E23" s="34" t="s">
        <v>58</v>
      </c>
      <c r="F23" s="34" t="s">
        <v>57</v>
      </c>
      <c r="G23" s="32"/>
      <c r="H23" s="30"/>
    </row>
    <row r="24" spans="1:8" s="29" customFormat="1" ht="30" customHeight="1" x14ac:dyDescent="0.25">
      <c r="A24" s="32"/>
      <c r="B24" s="32"/>
      <c r="C24" s="31"/>
      <c r="D24" s="34" t="s">
        <v>59</v>
      </c>
      <c r="E24" s="34" t="s">
        <v>60</v>
      </c>
      <c r="F24" s="34" t="s">
        <v>59</v>
      </c>
      <c r="G24" s="32"/>
      <c r="H24" s="30"/>
    </row>
    <row r="25" spans="1:8" s="29" customFormat="1" ht="30" customHeight="1" x14ac:dyDescent="0.25">
      <c r="A25" s="32"/>
      <c r="B25" s="32"/>
      <c r="C25" s="31"/>
      <c r="D25" s="34" t="s">
        <v>61</v>
      </c>
      <c r="E25" s="34" t="s">
        <v>62</v>
      </c>
      <c r="F25" s="34" t="s">
        <v>61</v>
      </c>
      <c r="G25" s="32"/>
      <c r="H25" s="30"/>
    </row>
    <row r="26" spans="1:8" s="29" customFormat="1" ht="30" customHeight="1" x14ac:dyDescent="0.25">
      <c r="A26" s="32"/>
      <c r="B26" s="32"/>
      <c r="C26" s="31"/>
      <c r="D26" s="34" t="s">
        <v>63</v>
      </c>
      <c r="E26" s="34" t="s">
        <v>64</v>
      </c>
      <c r="F26" s="34" t="s">
        <v>63</v>
      </c>
      <c r="G26" s="32"/>
      <c r="H26" s="30"/>
    </row>
    <row r="27" spans="1:8" s="29" customFormat="1" ht="30" customHeight="1" x14ac:dyDescent="0.25">
      <c r="A27" s="32"/>
      <c r="B27" s="32"/>
      <c r="C27" s="31"/>
      <c r="D27" s="34" t="s">
        <v>65</v>
      </c>
      <c r="E27" s="34" t="s">
        <v>66</v>
      </c>
      <c r="F27" s="34" t="s">
        <v>65</v>
      </c>
      <c r="G27" s="32"/>
      <c r="H27" s="30"/>
    </row>
    <row r="28" spans="1:8" s="29" customFormat="1" ht="30" customHeight="1" x14ac:dyDescent="0.25">
      <c r="A28" s="32"/>
      <c r="B28" s="32"/>
      <c r="C28" s="31"/>
      <c r="D28" s="34" t="s">
        <v>67</v>
      </c>
      <c r="E28" s="34" t="s">
        <v>68</v>
      </c>
      <c r="F28" s="34" t="s">
        <v>67</v>
      </c>
      <c r="G28" s="32"/>
      <c r="H28" s="30"/>
    </row>
    <row r="29" spans="1:8" s="29" customFormat="1" ht="30" customHeight="1" x14ac:dyDescent="0.25">
      <c r="A29" s="32"/>
      <c r="B29" s="32"/>
      <c r="C29" s="31"/>
      <c r="D29" s="34" t="s">
        <v>69</v>
      </c>
      <c r="E29" s="34" t="s">
        <v>70</v>
      </c>
      <c r="F29" s="34" t="s">
        <v>69</v>
      </c>
      <c r="G29" s="32"/>
      <c r="H29" s="30"/>
    </row>
    <row r="30" spans="1:8" s="29" customFormat="1" ht="30" customHeight="1" x14ac:dyDescent="0.25">
      <c r="A30" s="32"/>
      <c r="B30" s="32"/>
      <c r="C30" s="31"/>
      <c r="D30" s="34" t="s">
        <v>71</v>
      </c>
      <c r="E30" s="34" t="s">
        <v>72</v>
      </c>
      <c r="F30" s="34" t="s">
        <v>71</v>
      </c>
      <c r="G30" s="32"/>
      <c r="H30" s="30"/>
    </row>
    <row r="31" spans="1:8" s="29" customFormat="1" ht="30" customHeight="1" x14ac:dyDescent="0.25">
      <c r="A31" s="32"/>
      <c r="B31" s="32"/>
      <c r="C31" s="31"/>
      <c r="D31" s="34" t="s">
        <v>73</v>
      </c>
      <c r="E31" s="34" t="s">
        <v>74</v>
      </c>
      <c r="F31" s="34" t="s">
        <v>73</v>
      </c>
      <c r="G31" s="32"/>
      <c r="H31" s="30"/>
    </row>
    <row r="32" spans="1:8" s="29" customFormat="1" ht="30" customHeight="1" x14ac:dyDescent="0.25">
      <c r="A32" s="32"/>
      <c r="B32" s="32"/>
      <c r="C32" s="31"/>
      <c r="D32" s="34" t="s">
        <v>75</v>
      </c>
      <c r="E32" s="34" t="s">
        <v>76</v>
      </c>
      <c r="F32" s="34" t="s">
        <v>75</v>
      </c>
      <c r="G32" s="32"/>
      <c r="H32" s="30"/>
    </row>
    <row r="33" spans="1:8" s="29" customFormat="1" ht="30" customHeight="1" x14ac:dyDescent="0.25">
      <c r="A33" s="32"/>
      <c r="B33" s="32"/>
      <c r="C33" s="31"/>
      <c r="D33" s="34" t="s">
        <v>77</v>
      </c>
      <c r="E33" s="34" t="s">
        <v>78</v>
      </c>
      <c r="F33" s="34" t="s">
        <v>77</v>
      </c>
      <c r="G33" s="32"/>
      <c r="H33" s="30"/>
    </row>
    <row r="34" spans="1:8" s="28" customFormat="1" ht="30" customHeight="1" x14ac:dyDescent="0.25">
      <c r="A34" s="32"/>
      <c r="B34" s="32"/>
      <c r="C34" s="31"/>
      <c r="D34" s="34" t="s">
        <v>79</v>
      </c>
      <c r="E34" s="34" t="s">
        <v>80</v>
      </c>
      <c r="F34" s="34" t="s">
        <v>79</v>
      </c>
      <c r="G34" s="32"/>
      <c r="H34" s="30"/>
    </row>
    <row r="35" spans="1:8" s="28" customFormat="1" ht="30" customHeight="1" x14ac:dyDescent="0.25">
      <c r="A35" s="32"/>
      <c r="B35" s="32"/>
      <c r="C35" s="31"/>
      <c r="D35" s="34" t="s">
        <v>81</v>
      </c>
      <c r="E35" s="34" t="s">
        <v>82</v>
      </c>
      <c r="F35" s="34" t="s">
        <v>81</v>
      </c>
      <c r="G35" s="32"/>
      <c r="H35" s="30"/>
    </row>
    <row r="36" spans="1:8" s="28" customFormat="1" ht="30" customHeight="1" x14ac:dyDescent="0.25">
      <c r="A36" s="32"/>
      <c r="B36" s="32"/>
      <c r="C36" s="31"/>
      <c r="D36" s="34" t="s">
        <v>83</v>
      </c>
      <c r="E36" s="34" t="s">
        <v>84</v>
      </c>
      <c r="F36" s="34" t="s">
        <v>83</v>
      </c>
      <c r="G36" s="32"/>
      <c r="H36" s="30"/>
    </row>
    <row r="37" spans="1:8" s="32" customFormat="1" ht="30" customHeight="1" x14ac:dyDescent="0.25">
      <c r="C37" s="31"/>
      <c r="D37" s="34" t="s">
        <v>820</v>
      </c>
      <c r="E37" s="34" t="s">
        <v>849</v>
      </c>
      <c r="F37" s="34" t="s">
        <v>820</v>
      </c>
      <c r="H37" s="30"/>
    </row>
    <row r="38" spans="1:8" s="32" customFormat="1" ht="30" customHeight="1" x14ac:dyDescent="0.25">
      <c r="C38" s="31"/>
      <c r="D38" s="34" t="s">
        <v>821</v>
      </c>
      <c r="E38" s="34" t="s">
        <v>850</v>
      </c>
      <c r="F38" s="34" t="s">
        <v>821</v>
      </c>
      <c r="H38" s="30"/>
    </row>
    <row r="39" spans="1:8" s="32" customFormat="1" ht="30" customHeight="1" x14ac:dyDescent="0.25">
      <c r="C39" s="31"/>
      <c r="D39" s="34" t="s">
        <v>822</v>
      </c>
      <c r="E39" s="34" t="s">
        <v>866</v>
      </c>
      <c r="F39" s="34" t="s">
        <v>822</v>
      </c>
      <c r="H39" s="30"/>
    </row>
    <row r="40" spans="1:8" s="32" customFormat="1" ht="30" customHeight="1" x14ac:dyDescent="0.25">
      <c r="C40" s="31"/>
      <c r="D40" s="34" t="s">
        <v>823</v>
      </c>
      <c r="E40" s="34" t="s">
        <v>852</v>
      </c>
      <c r="F40" s="34" t="s">
        <v>823</v>
      </c>
      <c r="H40" s="30"/>
    </row>
    <row r="41" spans="1:8" s="32" customFormat="1" ht="30" customHeight="1" x14ac:dyDescent="0.25">
      <c r="C41" s="31"/>
      <c r="D41" s="34" t="s">
        <v>824</v>
      </c>
      <c r="E41" s="34" t="s">
        <v>853</v>
      </c>
      <c r="F41" s="34" t="s">
        <v>824</v>
      </c>
      <c r="H41" s="30"/>
    </row>
    <row r="42" spans="1:8" s="32" customFormat="1" ht="30" customHeight="1" x14ac:dyDescent="0.25">
      <c r="C42" s="31"/>
      <c r="D42" s="34" t="s">
        <v>825</v>
      </c>
      <c r="E42" s="34" t="s">
        <v>854</v>
      </c>
      <c r="F42" s="34" t="s">
        <v>825</v>
      </c>
      <c r="H42" s="30"/>
    </row>
    <row r="43" spans="1:8" s="32" customFormat="1" ht="30" customHeight="1" x14ac:dyDescent="0.25">
      <c r="C43" s="31"/>
      <c r="D43" s="34" t="s">
        <v>826</v>
      </c>
      <c r="E43" s="34" t="s">
        <v>855</v>
      </c>
      <c r="F43" s="34" t="s">
        <v>826</v>
      </c>
      <c r="H43" s="30"/>
    </row>
    <row r="44" spans="1:8" s="32" customFormat="1" ht="30" customHeight="1" x14ac:dyDescent="0.25">
      <c r="C44" s="31"/>
      <c r="D44" s="34" t="s">
        <v>827</v>
      </c>
      <c r="E44" s="34" t="s">
        <v>856</v>
      </c>
      <c r="F44" s="34" t="s">
        <v>827</v>
      </c>
      <c r="H44" s="30"/>
    </row>
    <row r="45" spans="1:8" s="32" customFormat="1" ht="30" customHeight="1" x14ac:dyDescent="0.25">
      <c r="C45" s="31"/>
      <c r="D45" s="34" t="s">
        <v>828</v>
      </c>
      <c r="E45" s="34" t="s">
        <v>857</v>
      </c>
      <c r="F45" s="34" t="s">
        <v>828</v>
      </c>
      <c r="H45" s="30"/>
    </row>
    <row r="46" spans="1:8" s="32" customFormat="1" ht="30" customHeight="1" x14ac:dyDescent="0.25">
      <c r="C46" s="31"/>
      <c r="D46" s="34" t="s">
        <v>829</v>
      </c>
      <c r="E46" s="34" t="s">
        <v>859</v>
      </c>
      <c r="F46" s="34" t="s">
        <v>829</v>
      </c>
      <c r="H46" s="30"/>
    </row>
    <row r="47" spans="1:8" s="32" customFormat="1" ht="30" customHeight="1" x14ac:dyDescent="0.25">
      <c r="C47" s="31"/>
      <c r="D47" s="34" t="s">
        <v>830</v>
      </c>
      <c r="E47" s="34" t="s">
        <v>860</v>
      </c>
      <c r="F47" s="34" t="s">
        <v>830</v>
      </c>
      <c r="H47" s="30"/>
    </row>
    <row r="48" spans="1:8" s="32" customFormat="1" ht="30" customHeight="1" x14ac:dyDescent="0.25">
      <c r="C48" s="31"/>
      <c r="D48" s="34" t="s">
        <v>831</v>
      </c>
      <c r="E48" s="34" t="s">
        <v>861</v>
      </c>
      <c r="F48" s="34" t="s">
        <v>831</v>
      </c>
      <c r="H48" s="30"/>
    </row>
    <row r="49" spans="1:8" s="28" customFormat="1" ht="30" customHeight="1" x14ac:dyDescent="0.25">
      <c r="A49" s="32"/>
      <c r="B49" s="32"/>
      <c r="C49" s="31"/>
      <c r="D49" s="34" t="s">
        <v>864</v>
      </c>
      <c r="E49" s="34" t="s">
        <v>867</v>
      </c>
      <c r="F49" s="34" t="s">
        <v>864</v>
      </c>
      <c r="G49" s="32"/>
      <c r="H49" s="30"/>
    </row>
    <row r="50" spans="1:8" ht="30" customHeight="1" x14ac:dyDescent="0.25">
      <c r="B50" s="32"/>
      <c r="C50" s="31"/>
      <c r="D50" s="34" t="s">
        <v>865</v>
      </c>
      <c r="E50" s="34" t="s">
        <v>863</v>
      </c>
      <c r="F50" s="34" t="s">
        <v>865</v>
      </c>
      <c r="G50" s="32"/>
      <c r="H50" s="30"/>
    </row>
    <row r="51" spans="1:8" ht="30" customHeight="1" x14ac:dyDescent="0.25">
      <c r="B51" s="32"/>
      <c r="C51" s="31"/>
      <c r="D51" s="34" t="s">
        <v>793</v>
      </c>
      <c r="E51" s="34" t="s">
        <v>858</v>
      </c>
      <c r="F51" s="34" t="s">
        <v>793</v>
      </c>
      <c r="G51" s="32"/>
      <c r="H51" s="30"/>
    </row>
    <row r="52" spans="1:8" ht="30" customHeight="1" x14ac:dyDescent="0.25">
      <c r="B52" s="32"/>
      <c r="C52" s="687" t="s">
        <v>794</v>
      </c>
      <c r="D52" s="688"/>
      <c r="E52" s="688"/>
      <c r="F52" s="688"/>
      <c r="G52" s="688"/>
      <c r="H52" s="689"/>
    </row>
    <row r="53" spans="1:8" ht="30" customHeight="1" x14ac:dyDescent="0.25">
      <c r="B53" s="32"/>
      <c r="C53" s="31"/>
      <c r="D53" s="32"/>
      <c r="F53" s="31"/>
      <c r="G53" s="32"/>
      <c r="H53" s="30"/>
    </row>
    <row r="54" spans="1:8" ht="30" customHeight="1" x14ac:dyDescent="0.25">
      <c r="A54" s="33">
        <v>1</v>
      </c>
      <c r="B54" s="36" t="s">
        <v>18</v>
      </c>
      <c r="C54" s="37" t="s">
        <v>3</v>
      </c>
      <c r="D54" s="37" t="s">
        <v>579</v>
      </c>
      <c r="E54" s="37" t="s">
        <v>580</v>
      </c>
      <c r="F54" s="37" t="s">
        <v>581</v>
      </c>
      <c r="G54" s="37" t="s">
        <v>568</v>
      </c>
      <c r="H54" s="37" t="s">
        <v>1172</v>
      </c>
    </row>
    <row r="55" spans="1:8" ht="30" customHeight="1" x14ac:dyDescent="0.25">
      <c r="A55" s="33">
        <v>2</v>
      </c>
      <c r="B55" s="22" t="s">
        <v>22</v>
      </c>
      <c r="C55" s="690" t="s">
        <v>18</v>
      </c>
      <c r="D55" s="22" t="s">
        <v>576</v>
      </c>
      <c r="E55" s="22" t="s">
        <v>582</v>
      </c>
      <c r="F55" s="23">
        <v>400</v>
      </c>
      <c r="G55" s="22" t="s">
        <v>628</v>
      </c>
      <c r="H55" s="38"/>
    </row>
    <row r="56" spans="1:8" ht="30" customHeight="1" x14ac:dyDescent="0.25">
      <c r="A56" s="33">
        <v>3</v>
      </c>
      <c r="B56" s="22" t="s">
        <v>24</v>
      </c>
      <c r="C56" s="691"/>
      <c r="D56" s="22" t="s">
        <v>897</v>
      </c>
      <c r="E56" s="22" t="s">
        <v>606</v>
      </c>
      <c r="F56" s="23">
        <v>385</v>
      </c>
      <c r="G56" s="22" t="s">
        <v>583</v>
      </c>
      <c r="H56" s="38"/>
    </row>
    <row r="57" spans="1:8" ht="30" customHeight="1" x14ac:dyDescent="0.25">
      <c r="A57" s="33">
        <v>4</v>
      </c>
      <c r="B57" s="22" t="s">
        <v>26</v>
      </c>
      <c r="C57" s="691"/>
      <c r="D57" s="22" t="s">
        <v>584</v>
      </c>
      <c r="E57" s="22" t="s">
        <v>586</v>
      </c>
      <c r="F57" s="23">
        <v>2000</v>
      </c>
      <c r="G57" s="22" t="s">
        <v>583</v>
      </c>
      <c r="H57" s="38"/>
    </row>
    <row r="58" spans="1:8" ht="30" customHeight="1" x14ac:dyDescent="0.25">
      <c r="A58" s="33">
        <v>5</v>
      </c>
      <c r="B58" s="22" t="s">
        <v>28</v>
      </c>
      <c r="C58" s="692"/>
      <c r="D58" s="22" t="s">
        <v>585</v>
      </c>
      <c r="E58" s="22" t="s">
        <v>587</v>
      </c>
      <c r="F58" s="23">
        <v>4200</v>
      </c>
      <c r="G58" s="22" t="s">
        <v>583</v>
      </c>
      <c r="H58" s="38"/>
    </row>
    <row r="59" spans="1:8" ht="30" customHeight="1" x14ac:dyDescent="0.25">
      <c r="A59" s="33">
        <v>6</v>
      </c>
      <c r="B59" s="22" t="s">
        <v>30</v>
      </c>
      <c r="C59" s="693" t="s">
        <v>22</v>
      </c>
      <c r="D59" s="22" t="s">
        <v>588</v>
      </c>
      <c r="E59" s="22" t="s">
        <v>591</v>
      </c>
      <c r="F59" s="23">
        <v>7.7</v>
      </c>
      <c r="G59" s="22" t="s">
        <v>629</v>
      </c>
      <c r="H59" s="38" t="s">
        <v>574</v>
      </c>
    </row>
    <row r="60" spans="1:8" ht="30" customHeight="1" x14ac:dyDescent="0.25">
      <c r="A60" s="33">
        <v>7</v>
      </c>
      <c r="B60" s="22" t="s">
        <v>32</v>
      </c>
      <c r="C60" s="693"/>
      <c r="D60" s="22" t="s">
        <v>589</v>
      </c>
      <c r="E60" s="22" t="s">
        <v>592</v>
      </c>
      <c r="F60" s="23">
        <v>9.6999999999999993</v>
      </c>
      <c r="G60" s="22" t="s">
        <v>629</v>
      </c>
      <c r="H60" s="38" t="s">
        <v>574</v>
      </c>
    </row>
    <row r="61" spans="1:8" ht="30" customHeight="1" x14ac:dyDescent="0.25">
      <c r="A61" s="33">
        <v>8</v>
      </c>
      <c r="B61" s="22" t="s">
        <v>38</v>
      </c>
      <c r="C61" s="693"/>
      <c r="D61" s="22" t="s">
        <v>590</v>
      </c>
      <c r="E61" s="22" t="s">
        <v>593</v>
      </c>
      <c r="F61" s="23">
        <v>0.2</v>
      </c>
      <c r="G61" s="22" t="s">
        <v>629</v>
      </c>
      <c r="H61" s="38" t="s">
        <v>574</v>
      </c>
    </row>
    <row r="62" spans="1:8" ht="30" customHeight="1" x14ac:dyDescent="0.25">
      <c r="A62" s="33">
        <v>9</v>
      </c>
      <c r="B62" s="25" t="s">
        <v>46</v>
      </c>
      <c r="C62" s="693" t="s">
        <v>24</v>
      </c>
      <c r="D62" s="22" t="s">
        <v>594</v>
      </c>
      <c r="E62" s="22" t="s">
        <v>597</v>
      </c>
      <c r="F62" s="23">
        <v>3944</v>
      </c>
      <c r="G62" s="22" t="s">
        <v>695</v>
      </c>
      <c r="H62" s="38" t="s">
        <v>574</v>
      </c>
    </row>
    <row r="63" spans="1:8" ht="30" customHeight="1" x14ac:dyDescent="0.25">
      <c r="A63" s="33">
        <v>10</v>
      </c>
      <c r="B63" s="25" t="s">
        <v>680</v>
      </c>
      <c r="C63" s="693"/>
      <c r="D63" s="22" t="s">
        <v>595</v>
      </c>
      <c r="E63" s="22" t="s">
        <v>598</v>
      </c>
      <c r="F63" s="23">
        <v>563</v>
      </c>
      <c r="G63" s="22" t="s">
        <v>583</v>
      </c>
      <c r="H63" s="38"/>
    </row>
    <row r="64" spans="1:8" ht="30" customHeight="1" x14ac:dyDescent="0.25">
      <c r="A64" s="33">
        <v>11</v>
      </c>
      <c r="B64" s="25" t="s">
        <v>65</v>
      </c>
      <c r="C64" s="693"/>
      <c r="D64" s="22" t="s">
        <v>596</v>
      </c>
      <c r="E64" s="22" t="s">
        <v>599</v>
      </c>
      <c r="F64" s="23">
        <v>920</v>
      </c>
      <c r="G64" s="22" t="s">
        <v>583</v>
      </c>
      <c r="H64" s="38"/>
    </row>
    <row r="65" spans="1:8" ht="30" customHeight="1" x14ac:dyDescent="0.25">
      <c r="A65" s="33">
        <v>12</v>
      </c>
      <c r="B65" s="25" t="s">
        <v>793</v>
      </c>
      <c r="C65" s="693" t="s">
        <v>26</v>
      </c>
      <c r="D65" s="22" t="s">
        <v>600</v>
      </c>
      <c r="E65" s="22" t="s">
        <v>602</v>
      </c>
      <c r="F65" s="23">
        <v>1265</v>
      </c>
      <c r="G65" s="22" t="s">
        <v>583</v>
      </c>
      <c r="H65" s="38"/>
    </row>
    <row r="66" spans="1:8" ht="30" customHeight="1" x14ac:dyDescent="0.25">
      <c r="B66" s="32"/>
      <c r="C66" s="693"/>
      <c r="D66" s="22" t="s">
        <v>601</v>
      </c>
      <c r="E66" s="22" t="s">
        <v>603</v>
      </c>
      <c r="F66" s="23">
        <v>679</v>
      </c>
      <c r="G66" s="22" t="s">
        <v>583</v>
      </c>
      <c r="H66" s="38"/>
    </row>
    <row r="67" spans="1:8" ht="30" customHeight="1" x14ac:dyDescent="0.25">
      <c r="B67" s="32"/>
      <c r="C67" s="693" t="s">
        <v>28</v>
      </c>
      <c r="D67" s="22" t="s">
        <v>604</v>
      </c>
      <c r="E67" s="22" t="s">
        <v>605</v>
      </c>
      <c r="F67" s="23">
        <v>248</v>
      </c>
      <c r="G67" s="22" t="s">
        <v>583</v>
      </c>
      <c r="H67" s="38"/>
    </row>
    <row r="68" spans="1:8" ht="30" customHeight="1" x14ac:dyDescent="0.25">
      <c r="B68" s="32"/>
      <c r="C68" s="693"/>
      <c r="D68" s="22" t="s">
        <v>896</v>
      </c>
      <c r="E68" s="22" t="s">
        <v>607</v>
      </c>
      <c r="F68" s="23">
        <v>477</v>
      </c>
      <c r="G68" s="22" t="s">
        <v>583</v>
      </c>
      <c r="H68" s="38"/>
    </row>
    <row r="69" spans="1:8" ht="30" customHeight="1" x14ac:dyDescent="0.25">
      <c r="B69" s="18"/>
      <c r="C69" s="693" t="s">
        <v>30</v>
      </c>
      <c r="D69" s="22" t="s">
        <v>617</v>
      </c>
      <c r="E69" s="22" t="s">
        <v>608</v>
      </c>
      <c r="F69" s="23">
        <v>1.32</v>
      </c>
      <c r="G69" s="22" t="s">
        <v>629</v>
      </c>
      <c r="H69" s="38" t="s">
        <v>574</v>
      </c>
    </row>
    <row r="70" spans="1:8" ht="30" customHeight="1" x14ac:dyDescent="0.25">
      <c r="B70" s="18"/>
      <c r="C70" s="693"/>
      <c r="D70" s="22" t="s">
        <v>609</v>
      </c>
      <c r="E70" s="22" t="s">
        <v>613</v>
      </c>
      <c r="F70" s="23">
        <v>1.91</v>
      </c>
      <c r="G70" s="22" t="s">
        <v>629</v>
      </c>
      <c r="H70" s="38" t="s">
        <v>574</v>
      </c>
    </row>
    <row r="71" spans="1:8" ht="30" customHeight="1" x14ac:dyDescent="0.25">
      <c r="B71" s="18"/>
      <c r="C71" s="693"/>
      <c r="D71" s="22" t="s">
        <v>610</v>
      </c>
      <c r="E71" s="22" t="s">
        <v>614</v>
      </c>
      <c r="F71" s="23">
        <v>1.2</v>
      </c>
      <c r="G71" s="22" t="s">
        <v>629</v>
      </c>
      <c r="H71" s="38" t="s">
        <v>574</v>
      </c>
    </row>
    <row r="72" spans="1:8" ht="30" customHeight="1" x14ac:dyDescent="0.25">
      <c r="B72" s="18"/>
      <c r="C72" s="693"/>
      <c r="D72" s="22" t="s">
        <v>611</v>
      </c>
      <c r="E72" s="22" t="s">
        <v>615</v>
      </c>
      <c r="F72" s="23">
        <v>1.95</v>
      </c>
      <c r="G72" s="22" t="s">
        <v>629</v>
      </c>
      <c r="H72" s="38" t="s">
        <v>574</v>
      </c>
    </row>
    <row r="73" spans="1:8" ht="30" customHeight="1" x14ac:dyDescent="0.25">
      <c r="B73" s="18"/>
      <c r="C73" s="693"/>
      <c r="D73" s="22" t="s">
        <v>612</v>
      </c>
      <c r="E73" s="22" t="s">
        <v>616</v>
      </c>
      <c r="F73" s="23">
        <v>1.63</v>
      </c>
      <c r="G73" s="22" t="s">
        <v>629</v>
      </c>
      <c r="H73" s="38" t="s">
        <v>574</v>
      </c>
    </row>
    <row r="74" spans="1:8" ht="30" customHeight="1" x14ac:dyDescent="0.25">
      <c r="B74" s="18"/>
      <c r="C74" s="693"/>
      <c r="D74" s="22" t="s">
        <v>618</v>
      </c>
      <c r="E74" s="22" t="s">
        <v>623</v>
      </c>
      <c r="F74" s="23">
        <v>1.76</v>
      </c>
      <c r="G74" s="22" t="s">
        <v>629</v>
      </c>
      <c r="H74" s="38" t="s">
        <v>574</v>
      </c>
    </row>
    <row r="75" spans="1:8" ht="30" customHeight="1" x14ac:dyDescent="0.25">
      <c r="B75" s="18"/>
      <c r="C75" s="693"/>
      <c r="D75" s="22" t="s">
        <v>619</v>
      </c>
      <c r="E75" s="22" t="s">
        <v>624</v>
      </c>
      <c r="F75" s="23">
        <v>2.48</v>
      </c>
      <c r="G75" s="22" t="s">
        <v>629</v>
      </c>
      <c r="H75" s="38" t="s">
        <v>574</v>
      </c>
    </row>
    <row r="76" spans="1:8" ht="30" customHeight="1" x14ac:dyDescent="0.25">
      <c r="B76" s="18"/>
      <c r="C76" s="693"/>
      <c r="D76" s="22" t="s">
        <v>620</v>
      </c>
      <c r="E76" s="22" t="s">
        <v>625</v>
      </c>
      <c r="F76" s="23">
        <v>1.59</v>
      </c>
      <c r="G76" s="22" t="s">
        <v>629</v>
      </c>
      <c r="H76" s="38" t="s">
        <v>574</v>
      </c>
    </row>
    <row r="77" spans="1:8" ht="30" customHeight="1" x14ac:dyDescent="0.25">
      <c r="B77" s="18"/>
      <c r="C77" s="693"/>
      <c r="D77" s="22" t="s">
        <v>621</v>
      </c>
      <c r="E77" s="22" t="s">
        <v>626</v>
      </c>
      <c r="F77" s="23">
        <v>2.6</v>
      </c>
      <c r="G77" s="22" t="s">
        <v>629</v>
      </c>
      <c r="H77" s="38" t="s">
        <v>574</v>
      </c>
    </row>
    <row r="78" spans="1:8" ht="30" customHeight="1" x14ac:dyDescent="0.25">
      <c r="B78" s="18"/>
      <c r="C78" s="693"/>
      <c r="D78" s="22" t="s">
        <v>622</v>
      </c>
      <c r="E78" s="22" t="s">
        <v>627</v>
      </c>
      <c r="F78" s="23">
        <v>2.17</v>
      </c>
      <c r="G78" s="22" t="s">
        <v>629</v>
      </c>
      <c r="H78" s="38" t="s">
        <v>574</v>
      </c>
    </row>
    <row r="79" spans="1:8" ht="30" customHeight="1" x14ac:dyDescent="0.25">
      <c r="B79" s="18"/>
      <c r="C79" s="693"/>
      <c r="D79" s="22" t="s">
        <v>630</v>
      </c>
      <c r="E79" s="22" t="s">
        <v>636</v>
      </c>
      <c r="F79" s="37">
        <v>9.51</v>
      </c>
      <c r="G79" s="22" t="s">
        <v>640</v>
      </c>
      <c r="H79" s="38" t="s">
        <v>574</v>
      </c>
    </row>
    <row r="80" spans="1:8" ht="30" customHeight="1" x14ac:dyDescent="0.25">
      <c r="B80" s="18"/>
      <c r="C80" s="693"/>
      <c r="D80" s="22" t="s">
        <v>631</v>
      </c>
      <c r="E80" s="22" t="s">
        <v>637</v>
      </c>
      <c r="F80" s="37">
        <v>7.56</v>
      </c>
      <c r="G80" s="22" t="s">
        <v>640</v>
      </c>
      <c r="H80" s="38" t="s">
        <v>574</v>
      </c>
    </row>
    <row r="81" spans="2:8" ht="30" customHeight="1" x14ac:dyDescent="0.25">
      <c r="B81" s="18"/>
      <c r="C81" s="693"/>
      <c r="D81" s="22" t="s">
        <v>634</v>
      </c>
      <c r="E81" s="22" t="s">
        <v>632</v>
      </c>
      <c r="F81" s="37">
        <v>22.01</v>
      </c>
      <c r="G81" s="22" t="s">
        <v>640</v>
      </c>
      <c r="H81" s="38" t="s">
        <v>574</v>
      </c>
    </row>
    <row r="82" spans="2:8" ht="30" customHeight="1" x14ac:dyDescent="0.25">
      <c r="B82" s="18"/>
      <c r="C82" s="693"/>
      <c r="D82" s="22" t="s">
        <v>633</v>
      </c>
      <c r="E82" s="22" t="s">
        <v>638</v>
      </c>
      <c r="F82" s="24">
        <v>3.24</v>
      </c>
      <c r="G82" s="22" t="s">
        <v>640</v>
      </c>
      <c r="H82" s="38" t="s">
        <v>574</v>
      </c>
    </row>
    <row r="83" spans="2:8" ht="30" customHeight="1" x14ac:dyDescent="0.25">
      <c r="B83" s="18"/>
      <c r="C83" s="693"/>
      <c r="D83" s="22" t="s">
        <v>635</v>
      </c>
      <c r="E83" s="22" t="s">
        <v>639</v>
      </c>
      <c r="F83" s="24">
        <v>6.68</v>
      </c>
      <c r="G83" s="22" t="s">
        <v>640</v>
      </c>
      <c r="H83" s="38" t="s">
        <v>574</v>
      </c>
    </row>
    <row r="84" spans="2:8" ht="30" customHeight="1" x14ac:dyDescent="0.25">
      <c r="B84" s="18"/>
      <c r="C84" s="693"/>
      <c r="D84" s="22" t="s">
        <v>641</v>
      </c>
      <c r="E84" s="22" t="s">
        <v>646</v>
      </c>
      <c r="F84" s="24">
        <v>4.01</v>
      </c>
      <c r="G84" s="22" t="s">
        <v>640</v>
      </c>
      <c r="H84" s="38" t="s">
        <v>574</v>
      </c>
    </row>
    <row r="85" spans="2:8" ht="30" customHeight="1" x14ac:dyDescent="0.25">
      <c r="B85" s="18"/>
      <c r="C85" s="693"/>
      <c r="D85" s="22" t="s">
        <v>642</v>
      </c>
      <c r="E85" s="22" t="s">
        <v>647</v>
      </c>
      <c r="F85" s="24">
        <v>2.56</v>
      </c>
      <c r="G85" s="22" t="s">
        <v>640</v>
      </c>
      <c r="H85" s="38" t="s">
        <v>574</v>
      </c>
    </row>
    <row r="86" spans="2:8" ht="30" customHeight="1" x14ac:dyDescent="0.25">
      <c r="B86" s="18"/>
      <c r="C86" s="693"/>
      <c r="D86" s="22" t="s">
        <v>643</v>
      </c>
      <c r="E86" s="22" t="s">
        <v>648</v>
      </c>
      <c r="F86" s="24">
        <v>2.65</v>
      </c>
      <c r="G86" s="22" t="s">
        <v>640</v>
      </c>
      <c r="H86" s="38" t="s">
        <v>574</v>
      </c>
    </row>
    <row r="87" spans="2:8" ht="30" customHeight="1" x14ac:dyDescent="0.25">
      <c r="B87" s="18"/>
      <c r="C87" s="693"/>
      <c r="D87" s="22" t="s">
        <v>644</v>
      </c>
      <c r="E87" s="22" t="s">
        <v>649</v>
      </c>
      <c r="F87" s="24">
        <v>2.65</v>
      </c>
      <c r="G87" s="22" t="s">
        <v>640</v>
      </c>
      <c r="H87" s="38" t="s">
        <v>574</v>
      </c>
    </row>
    <row r="88" spans="2:8" ht="30" customHeight="1" x14ac:dyDescent="0.25">
      <c r="B88" s="18"/>
      <c r="C88" s="693"/>
      <c r="D88" s="22" t="s">
        <v>645</v>
      </c>
      <c r="E88" s="22" t="s">
        <v>650</v>
      </c>
      <c r="F88" s="24">
        <v>8.4499999999999993</v>
      </c>
      <c r="G88" s="22" t="s">
        <v>640</v>
      </c>
      <c r="H88" s="38" t="s">
        <v>574</v>
      </c>
    </row>
    <row r="89" spans="2:8" ht="30" customHeight="1" x14ac:dyDescent="0.25">
      <c r="B89" s="18"/>
      <c r="C89" s="693" t="s">
        <v>32</v>
      </c>
      <c r="D89" s="22" t="s">
        <v>651</v>
      </c>
      <c r="E89" s="22" t="s">
        <v>657</v>
      </c>
      <c r="F89" s="37">
        <v>1.73</v>
      </c>
      <c r="G89" s="22" t="s">
        <v>663</v>
      </c>
      <c r="H89" s="38"/>
    </row>
    <row r="90" spans="2:8" ht="30" customHeight="1" x14ac:dyDescent="0.25">
      <c r="B90" s="18"/>
      <c r="C90" s="693"/>
      <c r="D90" s="22" t="s">
        <v>653</v>
      </c>
      <c r="E90" s="22" t="s">
        <v>658</v>
      </c>
      <c r="F90" s="37">
        <v>1.73</v>
      </c>
      <c r="G90" s="22" t="s">
        <v>663</v>
      </c>
      <c r="H90" s="38"/>
    </row>
    <row r="91" spans="2:8" ht="30" customHeight="1" x14ac:dyDescent="0.25">
      <c r="B91" s="18"/>
      <c r="C91" s="693"/>
      <c r="D91" s="22" t="s">
        <v>652</v>
      </c>
      <c r="E91" s="22" t="s">
        <v>659</v>
      </c>
      <c r="F91" s="37">
        <v>1.73</v>
      </c>
      <c r="G91" s="22" t="s">
        <v>663</v>
      </c>
      <c r="H91" s="38"/>
    </row>
    <row r="92" spans="2:8" ht="30" customHeight="1" x14ac:dyDescent="0.25">
      <c r="B92" s="18"/>
      <c r="C92" s="693"/>
      <c r="D92" s="22" t="s">
        <v>654</v>
      </c>
      <c r="E92" s="22" t="s">
        <v>660</v>
      </c>
      <c r="F92" s="37">
        <v>20.7</v>
      </c>
      <c r="G92" s="22" t="s">
        <v>664</v>
      </c>
      <c r="H92" s="38"/>
    </row>
    <row r="93" spans="2:8" ht="30" customHeight="1" x14ac:dyDescent="0.25">
      <c r="B93" s="18"/>
      <c r="C93" s="693"/>
      <c r="D93" s="22" t="s">
        <v>655</v>
      </c>
      <c r="E93" s="22" t="s">
        <v>661</v>
      </c>
      <c r="F93" s="37">
        <v>20.7</v>
      </c>
      <c r="G93" s="22" t="s">
        <v>664</v>
      </c>
      <c r="H93" s="38"/>
    </row>
    <row r="94" spans="2:8" ht="30" customHeight="1" x14ac:dyDescent="0.25">
      <c r="B94" s="18"/>
      <c r="C94" s="693"/>
      <c r="D94" s="22" t="s">
        <v>656</v>
      </c>
      <c r="E94" s="22" t="s">
        <v>662</v>
      </c>
      <c r="F94" s="37">
        <v>20.7</v>
      </c>
      <c r="G94" s="22" t="s">
        <v>664</v>
      </c>
      <c r="H94" s="38"/>
    </row>
    <row r="95" spans="2:8" ht="30" customHeight="1" x14ac:dyDescent="0.25">
      <c r="B95" s="18"/>
      <c r="C95" s="693" t="s">
        <v>38</v>
      </c>
      <c r="D95" s="22" t="s">
        <v>665</v>
      </c>
      <c r="E95" s="22" t="s">
        <v>672</v>
      </c>
      <c r="F95" s="37">
        <v>152</v>
      </c>
      <c r="G95" s="22" t="s">
        <v>673</v>
      </c>
      <c r="H95" s="38"/>
    </row>
    <row r="96" spans="2:8" ht="30" customHeight="1" x14ac:dyDescent="0.25">
      <c r="B96" s="18"/>
      <c r="C96" s="693"/>
      <c r="D96" s="22" t="s">
        <v>669</v>
      </c>
      <c r="E96" s="22" t="s">
        <v>671</v>
      </c>
      <c r="F96" s="37">
        <v>287</v>
      </c>
      <c r="G96" s="22" t="s">
        <v>673</v>
      </c>
      <c r="H96" s="38"/>
    </row>
    <row r="97" spans="2:8" ht="30" customHeight="1" x14ac:dyDescent="0.25">
      <c r="B97" s="18"/>
      <c r="C97" s="693"/>
      <c r="D97" s="22" t="s">
        <v>670</v>
      </c>
      <c r="E97" s="22" t="s">
        <v>696</v>
      </c>
      <c r="F97" s="37">
        <v>420</v>
      </c>
      <c r="G97" s="22" t="s">
        <v>673</v>
      </c>
      <c r="H97" s="38"/>
    </row>
    <row r="98" spans="2:8" ht="30" customHeight="1" x14ac:dyDescent="0.25">
      <c r="B98" s="18"/>
      <c r="C98" s="693"/>
      <c r="D98" s="22" t="s">
        <v>667</v>
      </c>
      <c r="E98" s="22" t="s">
        <v>674</v>
      </c>
      <c r="F98" s="37">
        <v>2862</v>
      </c>
      <c r="G98" s="22" t="s">
        <v>698</v>
      </c>
      <c r="H98" s="38" t="s">
        <v>574</v>
      </c>
    </row>
    <row r="99" spans="2:8" ht="30" customHeight="1" x14ac:dyDescent="0.25">
      <c r="B99" s="18"/>
      <c r="C99" s="693"/>
      <c r="D99" s="22" t="s">
        <v>901</v>
      </c>
      <c r="E99" s="22" t="s">
        <v>675</v>
      </c>
      <c r="F99" s="37">
        <v>725</v>
      </c>
      <c r="G99" s="22" t="s">
        <v>673</v>
      </c>
      <c r="H99" s="38"/>
    </row>
    <row r="100" spans="2:8" ht="30" customHeight="1" x14ac:dyDescent="0.25">
      <c r="B100" s="32"/>
      <c r="C100" s="694" t="s">
        <v>46</v>
      </c>
      <c r="D100" s="25" t="s">
        <v>676</v>
      </c>
      <c r="E100" s="22" t="s">
        <v>677</v>
      </c>
      <c r="F100" s="38">
        <v>0.17</v>
      </c>
      <c r="G100" s="25" t="s">
        <v>663</v>
      </c>
      <c r="H100" s="38"/>
    </row>
    <row r="101" spans="2:8" ht="30" customHeight="1" x14ac:dyDescent="0.25">
      <c r="B101" s="32"/>
      <c r="C101" s="694"/>
      <c r="D101" s="25" t="s">
        <v>904</v>
      </c>
      <c r="E101" s="22" t="s">
        <v>678</v>
      </c>
      <c r="F101" s="38">
        <v>0.35</v>
      </c>
      <c r="G101" s="25" t="s">
        <v>663</v>
      </c>
      <c r="H101" s="38"/>
    </row>
    <row r="102" spans="2:8" ht="30" customHeight="1" x14ac:dyDescent="0.25">
      <c r="B102" s="32"/>
      <c r="C102" s="694"/>
      <c r="D102" s="25" t="s">
        <v>666</v>
      </c>
      <c r="E102" s="22" t="s">
        <v>679</v>
      </c>
      <c r="F102" s="38">
        <v>0.12</v>
      </c>
      <c r="G102" s="25" t="s">
        <v>663</v>
      </c>
      <c r="H102" s="38"/>
    </row>
    <row r="103" spans="2:8" ht="30" customHeight="1" x14ac:dyDescent="0.25">
      <c r="B103" s="32"/>
      <c r="C103" s="694" t="s">
        <v>680</v>
      </c>
      <c r="D103" s="25" t="s">
        <v>903</v>
      </c>
      <c r="E103" s="22" t="s">
        <v>682</v>
      </c>
      <c r="F103" s="38">
        <v>2.88</v>
      </c>
      <c r="G103" s="25" t="s">
        <v>663</v>
      </c>
      <c r="H103" s="38"/>
    </row>
    <row r="104" spans="2:8" ht="30" customHeight="1" x14ac:dyDescent="0.25">
      <c r="B104" s="32"/>
      <c r="C104" s="694"/>
      <c r="D104" s="25" t="s">
        <v>902</v>
      </c>
      <c r="E104" s="22" t="s">
        <v>668</v>
      </c>
      <c r="F104" s="26">
        <v>2.88</v>
      </c>
      <c r="G104" s="25" t="s">
        <v>663</v>
      </c>
      <c r="H104" s="38"/>
    </row>
    <row r="105" spans="2:8" ht="30" customHeight="1" x14ac:dyDescent="0.25">
      <c r="B105" s="32"/>
      <c r="C105" s="694"/>
      <c r="D105" s="25" t="s">
        <v>681</v>
      </c>
      <c r="E105" s="22" t="s">
        <v>683</v>
      </c>
      <c r="F105" s="26">
        <v>2.88</v>
      </c>
      <c r="G105" s="25" t="s">
        <v>663</v>
      </c>
      <c r="H105" s="38"/>
    </row>
    <row r="106" spans="2:8" ht="35.25" customHeight="1" x14ac:dyDescent="0.25">
      <c r="B106" s="32"/>
      <c r="C106" s="694" t="s">
        <v>65</v>
      </c>
      <c r="D106" s="25" t="s">
        <v>684</v>
      </c>
      <c r="E106" s="27" t="s">
        <v>688</v>
      </c>
      <c r="F106" s="38">
        <v>85</v>
      </c>
      <c r="G106" s="25" t="s">
        <v>686</v>
      </c>
      <c r="H106" s="38"/>
    </row>
    <row r="107" spans="2:8" ht="30" customHeight="1" x14ac:dyDescent="0.25">
      <c r="B107" s="32"/>
      <c r="C107" s="694"/>
      <c r="D107" s="25" t="s">
        <v>685</v>
      </c>
      <c r="E107" s="25" t="s">
        <v>685</v>
      </c>
      <c r="F107" s="38">
        <v>104</v>
      </c>
      <c r="G107" s="25" t="s">
        <v>687</v>
      </c>
      <c r="H107" s="38"/>
    </row>
    <row r="108" spans="2:8" s="32" customFormat="1" ht="30" customHeight="1" x14ac:dyDescent="0.25">
      <c r="C108" s="686" t="s">
        <v>793</v>
      </c>
      <c r="D108" s="25" t="str">
        <f>"Arbres sénescents disséminés CHÊNE"</f>
        <v>Arbres sénescents disséminés CHÊNE</v>
      </c>
      <c r="E108" s="22" t="s">
        <v>870</v>
      </c>
      <c r="F108" s="82">
        <v>161</v>
      </c>
      <c r="G108" s="22" t="s">
        <v>640</v>
      </c>
      <c r="H108" s="83" t="s">
        <v>574</v>
      </c>
    </row>
    <row r="109" spans="2:8" ht="30" customHeight="1" x14ac:dyDescent="0.25">
      <c r="B109" s="32"/>
      <c r="C109" s="686"/>
      <c r="D109" s="25" t="str">
        <f>"Arbres sénescents disséminés HÊTRE"</f>
        <v>Arbres sénescents disséminés HÊTRE</v>
      </c>
      <c r="E109" s="22" t="s">
        <v>876</v>
      </c>
      <c r="F109" s="82">
        <v>120</v>
      </c>
      <c r="G109" s="22" t="s">
        <v>640</v>
      </c>
      <c r="H109" s="83" t="s">
        <v>574</v>
      </c>
    </row>
    <row r="110" spans="2:8" ht="30" customHeight="1" x14ac:dyDescent="0.25">
      <c r="B110" s="32"/>
      <c r="C110" s="686"/>
      <c r="D110" s="25" t="str">
        <f>"Arbres sénescents disséminés ERABLE"</f>
        <v>Arbres sénescents disséminés ERABLE</v>
      </c>
      <c r="E110" s="22" t="s">
        <v>871</v>
      </c>
      <c r="F110" s="82">
        <v>82</v>
      </c>
      <c r="G110" s="22" t="s">
        <v>640</v>
      </c>
      <c r="H110" s="83" t="s">
        <v>574</v>
      </c>
    </row>
    <row r="111" spans="2:8" ht="30" customHeight="1" x14ac:dyDescent="0.25">
      <c r="B111" s="32"/>
      <c r="C111" s="686"/>
      <c r="D111" s="25" t="str">
        <f>"Arbres sénescents disséminés FRÊNE "</f>
        <v xml:space="preserve">Arbres sénescents disséminés FRÊNE </v>
      </c>
      <c r="E111" s="22" t="s">
        <v>872</v>
      </c>
      <c r="F111" s="82">
        <v>94</v>
      </c>
      <c r="G111" s="22" t="s">
        <v>640</v>
      </c>
      <c r="H111" s="83" t="s">
        <v>574</v>
      </c>
    </row>
    <row r="112" spans="2:8" ht="30" customHeight="1" x14ac:dyDescent="0.25">
      <c r="B112" s="32"/>
      <c r="C112" s="686"/>
      <c r="D112" s="25" t="str">
        <f>"Arbres sénescents disséminés AUTRES FEUILLUS"</f>
        <v>Arbres sénescents disséminés AUTRES FEUILLUS</v>
      </c>
      <c r="E112" s="22" t="s">
        <v>873</v>
      </c>
      <c r="F112" s="82">
        <v>67</v>
      </c>
      <c r="G112" s="22" t="s">
        <v>640</v>
      </c>
      <c r="H112" s="83" t="s">
        <v>574</v>
      </c>
    </row>
    <row r="113" spans="2:8" ht="30" customHeight="1" x14ac:dyDescent="0.25">
      <c r="B113" s="32"/>
      <c r="C113" s="686"/>
      <c r="D113" s="25" t="str">
        <f>"Arbres sénescents disséminés PIN MARITIME "</f>
        <v xml:space="preserve">Arbres sénescents disséminés PIN MARITIME </v>
      </c>
      <c r="E113" s="22" t="s">
        <v>874</v>
      </c>
      <c r="F113" s="82">
        <v>78</v>
      </c>
      <c r="G113" s="22" t="s">
        <v>640</v>
      </c>
      <c r="H113" s="83" t="s">
        <v>574</v>
      </c>
    </row>
    <row r="114" spans="2:8" ht="30" customHeight="1" x14ac:dyDescent="0.25">
      <c r="B114" s="32"/>
      <c r="C114" s="686"/>
      <c r="D114" s="25" t="str">
        <f>"Arbres sénescents disséminés SAPIN PECTINE"</f>
        <v>Arbres sénescents disséminés SAPIN PECTINE</v>
      </c>
      <c r="E114" s="22" t="s">
        <v>877</v>
      </c>
      <c r="F114" s="82">
        <v>111</v>
      </c>
      <c r="G114" s="22" t="s">
        <v>640</v>
      </c>
      <c r="H114" s="83" t="s">
        <v>574</v>
      </c>
    </row>
    <row r="115" spans="2:8" ht="30" customHeight="1" x14ac:dyDescent="0.25">
      <c r="B115" s="32"/>
      <c r="C115" s="686"/>
      <c r="D115" s="25" t="str">
        <f>"Arbres sénescents disséminés AUTRES RESINEUX"</f>
        <v>Arbres sénescents disséminés AUTRES RESINEUX</v>
      </c>
      <c r="E115" s="22" t="s">
        <v>875</v>
      </c>
      <c r="F115" s="82">
        <v>78</v>
      </c>
      <c r="G115" s="22" t="s">
        <v>640</v>
      </c>
      <c r="H115" s="83" t="s">
        <v>574</v>
      </c>
    </row>
    <row r="116" spans="2:8" ht="30" customHeight="1" x14ac:dyDescent="0.25">
      <c r="B116" s="32"/>
      <c r="C116" s="686"/>
      <c r="D116" s="25" t="s">
        <v>868</v>
      </c>
      <c r="E116" s="22" t="s">
        <v>878</v>
      </c>
      <c r="F116" s="82">
        <v>2000</v>
      </c>
      <c r="G116" s="22" t="s">
        <v>869</v>
      </c>
      <c r="H116" s="83" t="s">
        <v>574</v>
      </c>
    </row>
    <row r="117" spans="2:8" ht="30" customHeight="1" x14ac:dyDescent="0.25">
      <c r="B117" s="32"/>
      <c r="C117" s="18"/>
      <c r="D117" s="32"/>
      <c r="F117" s="31"/>
      <c r="G117" s="32"/>
      <c r="H117" s="30"/>
    </row>
    <row r="118" spans="2:8" ht="30" customHeight="1" x14ac:dyDescent="0.25">
      <c r="B118" s="32"/>
      <c r="C118" s="18"/>
      <c r="D118" s="32"/>
      <c r="F118" s="31"/>
      <c r="G118" s="32"/>
      <c r="H118" s="30"/>
    </row>
    <row r="119" spans="2:8" ht="30" customHeight="1" x14ac:dyDescent="0.25">
      <c r="B119" s="32"/>
      <c r="C119" s="18"/>
      <c r="D119" s="32"/>
      <c r="F119" s="31"/>
      <c r="G119" s="32"/>
      <c r="H119" s="30"/>
    </row>
    <row r="120" spans="2:8" ht="30" customHeight="1" x14ac:dyDescent="0.25">
      <c r="B120" s="32"/>
      <c r="C120" s="18"/>
      <c r="D120" s="32"/>
      <c r="F120" s="31"/>
      <c r="G120" s="32"/>
      <c r="H120" s="30"/>
    </row>
    <row r="121" spans="2:8" s="18" customFormat="1" ht="39" customHeight="1" x14ac:dyDescent="0.25">
      <c r="F121" s="31"/>
      <c r="H121" s="84"/>
    </row>
    <row r="122" spans="2:8" s="18" customFormat="1" ht="39" customHeight="1" x14ac:dyDescent="0.25">
      <c r="F122" s="32"/>
      <c r="H122" s="84"/>
    </row>
    <row r="123" spans="2:8" s="18" customFormat="1" ht="39" customHeight="1" x14ac:dyDescent="0.25">
      <c r="H123" s="84"/>
    </row>
    <row r="124" spans="2:8" s="18" customFormat="1" ht="39" customHeight="1" x14ac:dyDescent="0.25">
      <c r="H124" s="84"/>
    </row>
    <row r="125" spans="2:8" s="18" customFormat="1" ht="54.75" customHeight="1" x14ac:dyDescent="0.25">
      <c r="H125" s="84"/>
    </row>
    <row r="126" spans="2:8" s="18" customFormat="1" ht="54.75" customHeight="1" x14ac:dyDescent="0.25">
      <c r="H126" s="84"/>
    </row>
    <row r="127" spans="2:8" s="18" customFormat="1" ht="54.75" customHeight="1" x14ac:dyDescent="0.25">
      <c r="C127" s="32"/>
      <c r="H127" s="84"/>
    </row>
    <row r="128" spans="2:8" s="18" customFormat="1" ht="39" customHeight="1" x14ac:dyDescent="0.25">
      <c r="C128" s="32"/>
      <c r="H128" s="84"/>
    </row>
    <row r="129" spans="2:8" s="18" customFormat="1" ht="39" customHeight="1" x14ac:dyDescent="0.25">
      <c r="C129" s="32"/>
      <c r="H129" s="84"/>
    </row>
    <row r="130" spans="2:8" s="18" customFormat="1" ht="39" customHeight="1" x14ac:dyDescent="0.25">
      <c r="C130" s="32"/>
      <c r="H130" s="84"/>
    </row>
    <row r="131" spans="2:8" s="18" customFormat="1" ht="39" customHeight="1" x14ac:dyDescent="0.25">
      <c r="H131" s="84"/>
    </row>
    <row r="132" spans="2:8" ht="39" customHeight="1" x14ac:dyDescent="0.25">
      <c r="B132" s="32"/>
      <c r="E132" s="32"/>
      <c r="F132" s="18"/>
      <c r="G132" s="18"/>
      <c r="H132" s="31"/>
    </row>
    <row r="133" spans="2:8" ht="39" customHeight="1" x14ac:dyDescent="0.25">
      <c r="B133" s="32"/>
      <c r="E133" s="32"/>
      <c r="F133" s="18"/>
      <c r="G133" s="18"/>
      <c r="H133" s="31"/>
    </row>
    <row r="134" spans="2:8" ht="39" customHeight="1" x14ac:dyDescent="0.25">
      <c r="B134" s="32"/>
      <c r="E134" s="32"/>
      <c r="F134" s="18"/>
      <c r="G134" s="18"/>
      <c r="H134" s="31"/>
    </row>
    <row r="135" spans="2:8" ht="39" customHeight="1" x14ac:dyDescent="0.25">
      <c r="B135" s="32"/>
      <c r="E135" s="32"/>
      <c r="F135" s="18"/>
      <c r="G135" s="18"/>
      <c r="H135" s="31"/>
    </row>
    <row r="136" spans="2:8" ht="30" customHeight="1" x14ac:dyDescent="0.25">
      <c r="B136" s="32"/>
      <c r="C136" s="31"/>
      <c r="D136" s="32"/>
      <c r="F136" s="31"/>
      <c r="G136" s="32"/>
      <c r="H136" s="30"/>
    </row>
    <row r="137" spans="2:8" ht="30" customHeight="1" x14ac:dyDescent="0.25">
      <c r="B137" s="32"/>
      <c r="C137" s="31"/>
      <c r="D137" s="32"/>
      <c r="F137" s="31"/>
      <c r="G137" s="32"/>
      <c r="H137" s="30"/>
    </row>
    <row r="138" spans="2:8" ht="30" customHeight="1" x14ac:dyDescent="0.25">
      <c r="B138" s="32"/>
      <c r="C138" s="31"/>
      <c r="D138" s="32"/>
      <c r="F138" s="31"/>
      <c r="G138" s="32"/>
      <c r="H138" s="30"/>
    </row>
    <row r="139" spans="2:8" ht="30" customHeight="1" x14ac:dyDescent="0.25">
      <c r="B139" s="32"/>
      <c r="C139" s="31"/>
      <c r="D139" s="32"/>
      <c r="F139" s="31"/>
      <c r="G139" s="32"/>
      <c r="H139" s="30"/>
    </row>
    <row r="140" spans="2:8" ht="30" customHeight="1" x14ac:dyDescent="0.25">
      <c r="B140" s="32"/>
      <c r="C140" s="31"/>
      <c r="D140" s="32"/>
      <c r="F140" s="31"/>
      <c r="G140" s="32"/>
      <c r="H140" s="30"/>
    </row>
    <row r="141" spans="2:8" ht="30" customHeight="1" x14ac:dyDescent="0.25">
      <c r="B141" s="32"/>
      <c r="C141" s="36" t="s">
        <v>18</v>
      </c>
      <c r="D141" s="32"/>
      <c r="F141" s="31"/>
      <c r="G141" s="32"/>
      <c r="H141" s="30"/>
    </row>
    <row r="142" spans="2:8" ht="30" customHeight="1" x14ac:dyDescent="0.25">
      <c r="B142" s="32"/>
      <c r="C142" s="22" t="s">
        <v>22</v>
      </c>
      <c r="D142" s="32"/>
      <c r="F142" s="31"/>
      <c r="G142" s="32"/>
      <c r="H142" s="30"/>
    </row>
    <row r="143" spans="2:8" ht="30" customHeight="1" x14ac:dyDescent="0.25">
      <c r="C143" s="22" t="s">
        <v>24</v>
      </c>
    </row>
    <row r="144" spans="2:8" ht="30" customHeight="1" x14ac:dyDescent="0.25">
      <c r="C144" s="22" t="s">
        <v>26</v>
      </c>
    </row>
    <row r="145" spans="3:3" ht="30" customHeight="1" x14ac:dyDescent="0.25">
      <c r="C145" s="22" t="s">
        <v>28</v>
      </c>
    </row>
    <row r="146" spans="3:3" ht="30" customHeight="1" x14ac:dyDescent="0.25">
      <c r="C146" s="22" t="s">
        <v>30</v>
      </c>
    </row>
    <row r="147" spans="3:3" ht="30" customHeight="1" x14ac:dyDescent="0.25">
      <c r="C147" s="22" t="s">
        <v>32</v>
      </c>
    </row>
    <row r="148" spans="3:3" ht="30" customHeight="1" x14ac:dyDescent="0.25">
      <c r="C148" s="22" t="s">
        <v>38</v>
      </c>
    </row>
    <row r="149" spans="3:3" ht="30" customHeight="1" x14ac:dyDescent="0.25">
      <c r="C149" s="25" t="s">
        <v>46</v>
      </c>
    </row>
    <row r="150" spans="3:3" ht="30" customHeight="1" x14ac:dyDescent="0.25">
      <c r="C150" s="25" t="s">
        <v>680</v>
      </c>
    </row>
    <row r="151" spans="3:3" ht="30" customHeight="1" x14ac:dyDescent="0.25">
      <c r="C151" s="25" t="s">
        <v>65</v>
      </c>
    </row>
  </sheetData>
  <sheetProtection algorithmName="SHA-512" hashValue="CFqecIozbYfl3gzKpNRTE5F0FFDkexsx7foBOaYa0yudVI9bvQavovqYqb/G9PAzLMQX3cfV3PdIZvf8WN5s6w==" saltValue="/dY03na4u3CokolygKFACg==" spinCount="100000" sheet="1" objects="1" scenarios="1"/>
  <mergeCells count="14">
    <mergeCell ref="C108:C116"/>
    <mergeCell ref="C2:H2"/>
    <mergeCell ref="C55:C58"/>
    <mergeCell ref="C59:C61"/>
    <mergeCell ref="C62:C64"/>
    <mergeCell ref="C65:C66"/>
    <mergeCell ref="C52:H52"/>
    <mergeCell ref="C103:C105"/>
    <mergeCell ref="C106:C107"/>
    <mergeCell ref="C67:C68"/>
    <mergeCell ref="C69:C88"/>
    <mergeCell ref="C89:C94"/>
    <mergeCell ref="C95:C99"/>
    <mergeCell ref="C100:C102"/>
  </mergeCells>
  <phoneticPr fontId="2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6096C-634B-4EE8-B598-74BE796EA463}">
  <sheetPr codeName="Feuil11">
    <tabColor rgb="FF7030A0"/>
  </sheetPr>
  <dimension ref="A1:Y115"/>
  <sheetViews>
    <sheetView zoomScale="70" zoomScaleNormal="70" workbookViewId="0">
      <selection activeCell="A14" sqref="A14"/>
    </sheetView>
  </sheetViews>
  <sheetFormatPr baseColWidth="10" defaultColWidth="11.5703125" defaultRowHeight="15" x14ac:dyDescent="0.25"/>
  <cols>
    <col min="1" max="1" width="27" style="39" customWidth="1"/>
    <col min="2" max="2" width="55.85546875" style="39" customWidth="1"/>
    <col min="3" max="3" width="60.5703125" style="39" customWidth="1"/>
    <col min="4" max="4" width="64.7109375" style="39" customWidth="1"/>
    <col min="5" max="5" width="48.28515625" style="39" customWidth="1"/>
    <col min="6" max="6" width="64.7109375" style="39" customWidth="1"/>
    <col min="7" max="7" width="41.28515625" style="39" customWidth="1"/>
    <col min="8" max="8" width="107.5703125" style="39" customWidth="1"/>
    <col min="9" max="9" width="11.42578125" style="39" customWidth="1"/>
    <col min="10" max="10" width="17" style="39" customWidth="1"/>
    <col min="11" max="11" width="123.5703125" style="39" customWidth="1"/>
    <col min="12" max="12" width="14.7109375" style="39" customWidth="1"/>
    <col min="13" max="13" width="6.42578125" style="39" customWidth="1"/>
    <col min="14" max="15" width="14.7109375" style="39" customWidth="1"/>
    <col min="16" max="16" width="6.42578125" style="39" customWidth="1"/>
    <col min="17" max="18" width="14.7109375" style="39" customWidth="1"/>
    <col min="19" max="19" width="6.42578125" style="39" customWidth="1"/>
    <col min="20" max="21" width="14.7109375" style="39" customWidth="1"/>
    <col min="22" max="22" width="6.42578125" style="39" customWidth="1"/>
    <col min="23" max="23" width="14.7109375" style="39" customWidth="1"/>
    <col min="24" max="24" width="30.5703125" style="39" customWidth="1"/>
    <col min="25" max="25" width="11.42578125" style="39" customWidth="1"/>
    <col min="26" max="16384" width="11.5703125" style="39"/>
  </cols>
  <sheetData>
    <row r="1" spans="1:24" ht="30.75" thickBot="1" x14ac:dyDescent="0.45">
      <c r="A1" s="40" t="s">
        <v>697</v>
      </c>
      <c r="B1" s="41"/>
      <c r="C1" s="41"/>
      <c r="E1" s="195"/>
      <c r="F1" s="196" t="s">
        <v>1091</v>
      </c>
    </row>
    <row r="2" spans="1:24" ht="43.9" customHeight="1" thickBot="1" x14ac:dyDescent="0.3">
      <c r="A2" s="678" t="s">
        <v>1161</v>
      </c>
      <c r="B2" s="678"/>
      <c r="C2" s="678"/>
      <c r="E2" s="175" t="s">
        <v>1059</v>
      </c>
      <c r="F2" s="373" t="str">
        <f>IF(OR('Votre dossier'!$D$13="DP1",'Votre dossier'!$D$13="DP2"),SUM($D$17+$D$29+$D$41+$D$53+$D$66+$D$79),"Vous déposez une demande de solde, le remplissage de ce tableau n'est pas utile")</f>
        <v>Vous déposez une demande de solde, le remplissage de ce tableau n'est pas utile</v>
      </c>
    </row>
    <row r="3" spans="1:24" ht="40.15" customHeight="1" thickBot="1" x14ac:dyDescent="0.3">
      <c r="A3" s="42"/>
      <c r="B3" s="43"/>
      <c r="C3" s="43"/>
      <c r="E3" s="175" t="s">
        <v>1060</v>
      </c>
      <c r="F3" s="213"/>
    </row>
    <row r="4" spans="1:24" ht="18.75" customHeight="1" thickBot="1" x14ac:dyDescent="0.3">
      <c r="A4" s="488" t="s">
        <v>16</v>
      </c>
      <c r="B4" s="713" t="str">
        <f>IF(ISBLANK('Votre dossier'!D5),"Vous devez renseigner l'onglet Votre dossier",'Votre dossier'!D5)</f>
        <v>Vous devez renseigner l'onglet Votre dossier</v>
      </c>
      <c r="C4" s="714"/>
      <c r="E4" s="175" t="s">
        <v>1061</v>
      </c>
      <c r="F4" s="194" t="str">
        <f>IFERROR((F2/F3),"Si vous déposez une demande d'acompte, remplir la cellule F3")</f>
        <v>Si vous déposez une demande d'acompte, remplir la cellule F3</v>
      </c>
    </row>
    <row r="5" spans="1:24" ht="18" customHeight="1" x14ac:dyDescent="0.25">
      <c r="A5" s="489" t="s">
        <v>17</v>
      </c>
      <c r="B5" s="715" t="str">
        <f>IF(ISBLANK('Votre dossier'!D6),"Vous devez renseigner l'onglet Votre dossier",'Votre dossier'!D6)</f>
        <v>Vous devez renseigner l'onglet Votre dossier</v>
      </c>
      <c r="C5" s="716"/>
      <c r="E5" s="701" t="s">
        <v>1174</v>
      </c>
      <c r="F5" s="702"/>
    </row>
    <row r="6" spans="1:24" ht="36.75" customHeight="1" thickBot="1" x14ac:dyDescent="0.3">
      <c r="A6" s="490" t="s">
        <v>795</v>
      </c>
      <c r="B6" s="717" t="str">
        <f>IF(ISBLANK('Votre dossier'!D7),"Vous devez renseigner l'onglet Votre dossier",'Votre dossier'!D7)</f>
        <v>Vous devez renseigner l'onglet Votre dossier</v>
      </c>
      <c r="C6" s="718"/>
      <c r="E6" s="701"/>
      <c r="F6" s="702"/>
    </row>
    <row r="7" spans="1:24" s="146" customFormat="1" ht="18.75" thickBot="1" x14ac:dyDescent="0.3">
      <c r="A7" s="144"/>
      <c r="B7" s="145"/>
      <c r="C7" s="145"/>
      <c r="E7" s="703"/>
      <c r="F7" s="704"/>
      <c r="G7" s="147"/>
      <c r="H7" s="147"/>
    </row>
    <row r="8" spans="1:24" s="146" customFormat="1" ht="18.75" thickBot="1" x14ac:dyDescent="0.3">
      <c r="A8" s="144"/>
      <c r="B8" s="145"/>
      <c r="C8" s="145"/>
      <c r="E8" s="147"/>
      <c r="F8" s="147"/>
      <c r="G8" s="147"/>
      <c r="H8" s="147"/>
    </row>
    <row r="9" spans="1:24" ht="31.5" x14ac:dyDescent="0.25">
      <c r="A9" s="175" t="s">
        <v>1035</v>
      </c>
      <c r="B9" s="208" t="s">
        <v>1036</v>
      </c>
      <c r="C9" s="209"/>
      <c r="D9" s="208"/>
      <c r="E9" s="101"/>
      <c r="F9" s="101"/>
      <c r="G9" s="101"/>
      <c r="H9" s="101"/>
    </row>
    <row r="10" spans="1:24" ht="18" x14ac:dyDescent="0.25">
      <c r="A10" s="143"/>
      <c r="B10" s="722" t="s">
        <v>1037</v>
      </c>
      <c r="C10" s="722"/>
      <c r="D10" s="722"/>
      <c r="E10" s="101"/>
      <c r="F10" s="101"/>
      <c r="G10" s="101"/>
      <c r="H10" s="101"/>
    </row>
    <row r="11" spans="1:24" ht="18" x14ac:dyDescent="0.25">
      <c r="A11" s="143"/>
      <c r="B11" s="723" t="s">
        <v>1038</v>
      </c>
      <c r="C11" s="723"/>
      <c r="D11" s="723"/>
      <c r="E11" s="101"/>
      <c r="F11" s="101"/>
      <c r="G11" s="101"/>
      <c r="H11" s="101"/>
    </row>
    <row r="12" spans="1:24" ht="13.9" customHeight="1" x14ac:dyDescent="0.25"/>
    <row r="13" spans="1:24" ht="15.75" thickBot="1" x14ac:dyDescent="0.3">
      <c r="A13" s="210"/>
      <c r="B13" s="142"/>
      <c r="C13" s="142"/>
      <c r="D13" s="142"/>
    </row>
    <row r="14" spans="1:24" ht="114" customHeight="1" thickBot="1" x14ac:dyDescent="0.55000000000000004">
      <c r="B14" s="719" t="s">
        <v>1156</v>
      </c>
      <c r="C14" s="720"/>
      <c r="D14" s="721"/>
      <c r="E14" s="436"/>
      <c r="F14" s="216"/>
      <c r="G14" s="216"/>
      <c r="H14" s="404"/>
    </row>
    <row r="15" spans="1:24" ht="20.25" customHeight="1" thickBot="1" x14ac:dyDescent="0.3">
      <c r="D15" s="100"/>
      <c r="J15" s="698" t="s">
        <v>691</v>
      </c>
      <c r="K15" s="699"/>
      <c r="L15" s="700" t="s">
        <v>7</v>
      </c>
      <c r="M15" s="698"/>
      <c r="N15" s="699"/>
      <c r="O15" s="700" t="s">
        <v>689</v>
      </c>
      <c r="P15" s="698"/>
      <c r="Q15" s="699"/>
      <c r="R15" s="705" t="s">
        <v>690</v>
      </c>
      <c r="S15" s="706"/>
      <c r="T15" s="707"/>
      <c r="U15" s="695" t="s">
        <v>703</v>
      </c>
      <c r="V15" s="696"/>
      <c r="W15" s="697"/>
      <c r="X15" s="45" t="s">
        <v>12</v>
      </c>
    </row>
    <row r="16" spans="1:24" ht="49.15" customHeight="1" x14ac:dyDescent="0.25">
      <c r="B16" s="173" t="s">
        <v>702</v>
      </c>
      <c r="C16" s="174" t="s">
        <v>701</v>
      </c>
      <c r="D16" s="175" t="s">
        <v>1039</v>
      </c>
      <c r="I16" s="39">
        <v>1</v>
      </c>
      <c r="J16" s="46" t="s">
        <v>18</v>
      </c>
      <c r="K16" s="46" t="s">
        <v>19</v>
      </c>
      <c r="L16" s="39" t="str">
        <f>IF(COUNTIF('3-DEPENSES PERS'!$AA$13:$AA$49,J16)=0,"",$J16)</f>
        <v/>
      </c>
      <c r="M16" s="39" t="str">
        <f t="shared" ref="M16:M63" si="0">IF(L16&lt;&gt;"",COUNTIFS($L$16:$L$115,"&gt;"&amp;"a",$L$16:$L$115,"&lt;"&amp;L16)+1,"")</f>
        <v/>
      </c>
      <c r="N16" s="39" t="str">
        <f t="shared" ref="N16:N63" si="1">IF(I16="","",IF(ISNA(INDEX($L$16:$L$115,MATCH(I16,$M$16:$M$115,0))),"",INDEX($L$16:$L$115,MATCH(I16,$M$16:$M$115,0))))</f>
        <v/>
      </c>
      <c r="O16" s="39" t="str">
        <f>IF(COUNTIF('2-MATERIELS EQUIPEMENTS'!F$13:F$51,$J16)=0,"",$J16)</f>
        <v/>
      </c>
      <c r="P16" s="39" t="str">
        <f t="shared" ref="P16:P63" si="2">IF(O16&lt;&gt;"",COUNTIFS($O$16:$O$115,"&gt;"&amp;"a",$O$16:$O$115,"&lt;"&amp;O16)+1,"")</f>
        <v/>
      </c>
      <c r="Q16" s="39" t="str">
        <f t="shared" ref="Q16:Q63" si="3">IF(I16="","",IF(ISNA(INDEX($O$16:$O$115,MATCH(I16,$P$16:$P$115,0))),"",INDEX($O$16:$O$115,MATCH(I16,$P$16:$P$115,0))))</f>
        <v/>
      </c>
      <c r="R16" s="39" t="str">
        <f>IF(COUNTIF('1-PRESTATIONS SERVICES'!W$13:W$51,$J16)=0,"",$J16)</f>
        <v/>
      </c>
      <c r="S16" s="39" t="str">
        <f t="shared" ref="S16:S63" si="4">IF(R16&lt;&gt;"",COUNTIFS($R$16:$R$115,"&gt;"&amp;"a",$R$16:$R$115,"&lt;"&amp;R16)+1,"")</f>
        <v/>
      </c>
      <c r="T16" s="39" t="str">
        <f t="shared" ref="T16:T63" si="5">IF(I16="","",IF(ISNA(INDEX($R$16:$R$115,MATCH(I16,$S$16:$S$115,0))),"",INDEX($R$16:$R$115,MATCH(I16,$S$16:$S$115,0))))</f>
        <v/>
      </c>
      <c r="U16" s="39" t="str">
        <f>IF(COUNTIF('4-BAREME TRAVAUX'!E$13:E$63,J16)=0,"",$J16)</f>
        <v/>
      </c>
      <c r="V16" s="39" t="str">
        <f t="shared" ref="V16:V63" si="6">IF(U16&lt;&gt;"",COUNTIFS($U$16:$U$115,"&gt;"&amp;"a",$U$16:$U$115,"&lt;"&amp;U16)+1,"")</f>
        <v/>
      </c>
      <c r="W16" s="39" t="str">
        <f t="shared" ref="W16:W63" si="7">IF(I16="","",IF(ISNA(INDEX($U$16:$U$115,MATCH(I16,$V$16:$V$115,0))),"",INDEX($U$16:$U$115,MATCH(I16,$V$16:$V$115,0))))</f>
        <v/>
      </c>
    </row>
    <row r="17" spans="1:23" ht="27" customHeight="1" x14ac:dyDescent="0.25">
      <c r="B17" s="173" t="s">
        <v>7</v>
      </c>
      <c r="C17" s="179"/>
      <c r="D17" s="178">
        <f>SUM(D18:D27)</f>
        <v>0</v>
      </c>
      <c r="I17" s="39">
        <v>2</v>
      </c>
      <c r="J17" s="46" t="s">
        <v>704</v>
      </c>
      <c r="K17" s="46" t="s">
        <v>19</v>
      </c>
      <c r="L17" s="39" t="str">
        <f>IF(COUNTIF('3-DEPENSES PERS'!$AA$13:$AA$49,J17)=0,"",$J17)</f>
        <v/>
      </c>
      <c r="M17" s="39" t="str">
        <f t="shared" si="0"/>
        <v/>
      </c>
      <c r="N17" s="39" t="str">
        <f t="shared" si="1"/>
        <v/>
      </c>
      <c r="O17" s="39" t="str">
        <f>IF(COUNTIF('2-MATERIELS EQUIPEMENTS'!F$13:F$51,$J17)=0,"",$J17)</f>
        <v/>
      </c>
      <c r="P17" s="39" t="str">
        <f t="shared" si="2"/>
        <v/>
      </c>
      <c r="Q17" s="39" t="str">
        <f t="shared" si="3"/>
        <v/>
      </c>
      <c r="R17" s="39" t="str">
        <f>IF(COUNTIF('1-PRESTATIONS SERVICES'!W$13:W$51,$J17)=0,"",$J17)</f>
        <v/>
      </c>
      <c r="S17" s="39" t="str">
        <f t="shared" si="4"/>
        <v/>
      </c>
      <c r="T17" s="39" t="str">
        <f t="shared" si="5"/>
        <v/>
      </c>
      <c r="U17" s="39" t="str">
        <f>IF(COUNTIF('4-BAREME TRAVAUX'!E$13:E$63,J17)=0,"",$J17)</f>
        <v/>
      </c>
      <c r="V17" s="39" t="str">
        <f t="shared" si="6"/>
        <v/>
      </c>
      <c r="W17" s="39" t="str">
        <f t="shared" si="7"/>
        <v/>
      </c>
    </row>
    <row r="18" spans="1:23" ht="27" customHeight="1" x14ac:dyDescent="0.25">
      <c r="A18" s="710" t="s">
        <v>937</v>
      </c>
      <c r="B18" s="47" t="str">
        <f>IF(N16="","",N16)</f>
        <v/>
      </c>
      <c r="C18" s="48" t="str">
        <f t="shared" ref="C18:C27" si="8">IFERROR(INDEX($K$16:$K$115,MATCH(B18,$J$16:$J$115,0)),"")</f>
        <v/>
      </c>
      <c r="D18" s="49" t="str">
        <f>IF($B18="","",SUMIF('3-DEPENSES PERS'!$AA$13:$AA$49,$B18,'3-DEPENSES PERS'!$Z$13:$Z$49))</f>
        <v/>
      </c>
      <c r="E18" s="405"/>
      <c r="I18" s="39">
        <v>3</v>
      </c>
      <c r="J18" s="46" t="s">
        <v>20</v>
      </c>
      <c r="K18" s="46" t="s">
        <v>21</v>
      </c>
      <c r="L18" s="39" t="str">
        <f>IF(COUNTIF('3-DEPENSES PERS'!$AA$13:$AA$49,J18)=0,"",$J18)</f>
        <v/>
      </c>
      <c r="M18" s="39" t="str">
        <f t="shared" si="0"/>
        <v/>
      </c>
      <c r="N18" s="39" t="str">
        <f t="shared" si="1"/>
        <v/>
      </c>
      <c r="O18" s="39" t="str">
        <f>IF(COUNTIF('2-MATERIELS EQUIPEMENTS'!F$13:F$51,$J18)=0,"",$J18)</f>
        <v/>
      </c>
      <c r="P18" s="39" t="str">
        <f t="shared" si="2"/>
        <v/>
      </c>
      <c r="Q18" s="39" t="str">
        <f t="shared" si="3"/>
        <v/>
      </c>
      <c r="R18" s="39" t="str">
        <f>IF(COUNTIF('1-PRESTATIONS SERVICES'!W$13:W$51,$J18)=0,"",$J18)</f>
        <v/>
      </c>
      <c r="S18" s="39" t="str">
        <f t="shared" si="4"/>
        <v/>
      </c>
      <c r="T18" s="39" t="str">
        <f t="shared" si="5"/>
        <v/>
      </c>
      <c r="U18" s="39" t="str">
        <f>IF(COUNTIF('4-BAREME TRAVAUX'!E$13:E$63,J18)=0,"",$J18)</f>
        <v/>
      </c>
      <c r="V18" s="39" t="str">
        <f t="shared" si="6"/>
        <v/>
      </c>
      <c r="W18" s="39" t="str">
        <f t="shared" si="7"/>
        <v/>
      </c>
    </row>
    <row r="19" spans="1:23" ht="27" customHeight="1" x14ac:dyDescent="0.25">
      <c r="A19" s="711"/>
      <c r="B19" s="47" t="str">
        <f t="shared" ref="B19:B26" si="9">IF(N17="","",N17)</f>
        <v/>
      </c>
      <c r="C19" s="48" t="str">
        <f t="shared" si="8"/>
        <v/>
      </c>
      <c r="D19" s="49" t="str">
        <f>IF($B19="","",SUMIF('3-DEPENSES PERS'!$AA$13:$AA$49,$B19,'3-DEPENSES PERS'!$Z$13:$Z$49))</f>
        <v/>
      </c>
      <c r="I19" s="39">
        <v>4</v>
      </c>
      <c r="J19" s="46" t="s">
        <v>705</v>
      </c>
      <c r="K19" s="46" t="s">
        <v>21</v>
      </c>
      <c r="L19" s="39" t="str">
        <f>IF(COUNTIF('3-DEPENSES PERS'!$AA$13:$AA$49,J19)=0,"",$J19)</f>
        <v/>
      </c>
      <c r="M19" s="39" t="str">
        <f t="shared" si="0"/>
        <v/>
      </c>
      <c r="N19" s="39" t="str">
        <f t="shared" si="1"/>
        <v/>
      </c>
      <c r="O19" s="39" t="str">
        <f>IF(COUNTIF('2-MATERIELS EQUIPEMENTS'!F$13:F$51,$J19)=0,"",$J19)</f>
        <v/>
      </c>
      <c r="P19" s="39" t="str">
        <f t="shared" si="2"/>
        <v/>
      </c>
      <c r="Q19" s="39" t="str">
        <f t="shared" si="3"/>
        <v/>
      </c>
      <c r="R19" s="39" t="str">
        <f>IF(COUNTIF('1-PRESTATIONS SERVICES'!W$13:W$51,$J19)=0,"",$J19)</f>
        <v/>
      </c>
      <c r="S19" s="39" t="str">
        <f t="shared" si="4"/>
        <v/>
      </c>
      <c r="T19" s="39" t="str">
        <f t="shared" si="5"/>
        <v/>
      </c>
      <c r="U19" s="39" t="str">
        <f>IF(COUNTIF('4-BAREME TRAVAUX'!E$13:E$63,J19)=0,"",$J19)</f>
        <v/>
      </c>
      <c r="V19" s="39" t="str">
        <f t="shared" si="6"/>
        <v/>
      </c>
      <c r="W19" s="39" t="str">
        <f t="shared" si="7"/>
        <v/>
      </c>
    </row>
    <row r="20" spans="1:23" ht="27" customHeight="1" x14ac:dyDescent="0.25">
      <c r="A20" s="711"/>
      <c r="B20" s="47" t="str">
        <f t="shared" si="9"/>
        <v/>
      </c>
      <c r="C20" s="48" t="str">
        <f t="shared" si="8"/>
        <v/>
      </c>
      <c r="D20" s="49" t="str">
        <f>IF($B20="","",SUMIF('3-DEPENSES PERS'!$AA$13:$AA$49,$B20,'3-DEPENSES PERS'!$Z$13:$Z$49))</f>
        <v/>
      </c>
      <c r="I20" s="39">
        <v>5</v>
      </c>
      <c r="J20" s="46" t="s">
        <v>22</v>
      </c>
      <c r="K20" s="46" t="s">
        <v>23</v>
      </c>
      <c r="L20" s="39" t="str">
        <f>IF(COUNTIF('3-DEPENSES PERS'!$AA$13:$AA$49,J20)=0,"",$J20)</f>
        <v/>
      </c>
      <c r="M20" s="39" t="str">
        <f t="shared" si="0"/>
        <v/>
      </c>
      <c r="N20" s="39" t="str">
        <f t="shared" si="1"/>
        <v/>
      </c>
      <c r="O20" s="39" t="str">
        <f>IF(COUNTIF('2-MATERIELS EQUIPEMENTS'!F$13:F$51,$J20)=0,"",$J20)</f>
        <v/>
      </c>
      <c r="P20" s="39" t="str">
        <f t="shared" si="2"/>
        <v/>
      </c>
      <c r="Q20" s="39" t="str">
        <f t="shared" si="3"/>
        <v/>
      </c>
      <c r="R20" s="39" t="str">
        <f>IF(COUNTIF('1-PRESTATIONS SERVICES'!W$13:W$51,$J20)=0,"",$J20)</f>
        <v/>
      </c>
      <c r="S20" s="39" t="str">
        <f t="shared" si="4"/>
        <v/>
      </c>
      <c r="T20" s="39" t="str">
        <f t="shared" si="5"/>
        <v/>
      </c>
      <c r="U20" s="39" t="str">
        <f>IF(COUNTIF('4-BAREME TRAVAUX'!E$13:E$63,J20)=0,"",$J20)</f>
        <v/>
      </c>
      <c r="V20" s="39" t="str">
        <f t="shared" si="6"/>
        <v/>
      </c>
      <c r="W20" s="39" t="str">
        <f t="shared" si="7"/>
        <v/>
      </c>
    </row>
    <row r="21" spans="1:23" ht="27" customHeight="1" x14ac:dyDescent="0.25">
      <c r="A21" s="711"/>
      <c r="B21" s="47" t="str">
        <f t="shared" si="9"/>
        <v/>
      </c>
      <c r="C21" s="48" t="str">
        <f t="shared" si="8"/>
        <v/>
      </c>
      <c r="D21" s="49" t="str">
        <f>IF($B21="","",SUMIF('3-DEPENSES PERS'!$AA$13:$AA$49,$B21,'3-DEPENSES PERS'!$Z$13:$Z$49))</f>
        <v/>
      </c>
      <c r="I21" s="39">
        <v>6</v>
      </c>
      <c r="J21" s="90" t="s">
        <v>706</v>
      </c>
      <c r="K21" s="90" t="s">
        <v>23</v>
      </c>
      <c r="L21" s="39" t="str">
        <f>IF(COUNTIF('3-DEPENSES PERS'!$AA$13:$AA$49,J21)=0,"",$J21)</f>
        <v/>
      </c>
      <c r="M21" s="39" t="str">
        <f t="shared" si="0"/>
        <v/>
      </c>
      <c r="N21" s="39" t="str">
        <f t="shared" si="1"/>
        <v/>
      </c>
      <c r="O21" s="39" t="str">
        <f>IF(COUNTIF('2-MATERIELS EQUIPEMENTS'!F$13:F$51,$J21)=0,"",$J21)</f>
        <v/>
      </c>
      <c r="P21" s="39" t="str">
        <f t="shared" si="2"/>
        <v/>
      </c>
      <c r="Q21" s="39" t="str">
        <f t="shared" si="3"/>
        <v/>
      </c>
      <c r="R21" s="39" t="str">
        <f>IF(COUNTIF('1-PRESTATIONS SERVICES'!W$13:W$51,$J21)=0,"",$J21)</f>
        <v/>
      </c>
      <c r="S21" s="39" t="str">
        <f t="shared" si="4"/>
        <v/>
      </c>
      <c r="T21" s="39" t="str">
        <f t="shared" si="5"/>
        <v/>
      </c>
      <c r="U21" s="39" t="str">
        <f>IF(COUNTIF('4-BAREME TRAVAUX'!E$13:E$63,J21)=0,"",$J21)</f>
        <v/>
      </c>
      <c r="V21" s="39" t="str">
        <f t="shared" si="6"/>
        <v/>
      </c>
      <c r="W21" s="39" t="str">
        <f t="shared" si="7"/>
        <v/>
      </c>
    </row>
    <row r="22" spans="1:23" ht="27" customHeight="1" x14ac:dyDescent="0.25">
      <c r="A22" s="711"/>
      <c r="B22" s="47" t="str">
        <f t="shared" si="9"/>
        <v/>
      </c>
      <c r="C22" s="48" t="str">
        <f t="shared" si="8"/>
        <v/>
      </c>
      <c r="D22" s="49" t="str">
        <f>IF($B22="","",SUMIF('3-DEPENSES PERS'!$AA$13:$AA$49,$B22,'3-DEPENSES PERS'!$Z$13:$Z$49))</f>
        <v/>
      </c>
      <c r="I22" s="39">
        <v>7</v>
      </c>
      <c r="J22" s="46" t="s">
        <v>24</v>
      </c>
      <c r="K22" s="46" t="s">
        <v>25</v>
      </c>
      <c r="L22" s="39" t="str">
        <f>IF(COUNTIF('3-DEPENSES PERS'!$AA$13:$AA$49,J22)=0,"",$J22)</f>
        <v/>
      </c>
      <c r="M22" s="39" t="str">
        <f t="shared" si="0"/>
        <v/>
      </c>
      <c r="N22" s="39" t="str">
        <f t="shared" si="1"/>
        <v/>
      </c>
      <c r="O22" s="39" t="str">
        <f>IF(COUNTIF('2-MATERIELS EQUIPEMENTS'!F$13:F$51,$J22)=0,"",$J22)</f>
        <v/>
      </c>
      <c r="P22" s="39" t="str">
        <f t="shared" si="2"/>
        <v/>
      </c>
      <c r="Q22" s="39" t="str">
        <f t="shared" si="3"/>
        <v/>
      </c>
      <c r="R22" s="39" t="str">
        <f>IF(COUNTIF('1-PRESTATIONS SERVICES'!W$13:W$51,$J22)=0,"",$J22)</f>
        <v/>
      </c>
      <c r="S22" s="39" t="str">
        <f t="shared" si="4"/>
        <v/>
      </c>
      <c r="T22" s="39" t="str">
        <f t="shared" si="5"/>
        <v/>
      </c>
      <c r="U22" s="39" t="str">
        <f>IF(COUNTIF('4-BAREME TRAVAUX'!E$13:E$63,J22)=0,"",$J22)</f>
        <v/>
      </c>
      <c r="V22" s="39" t="str">
        <f t="shared" si="6"/>
        <v/>
      </c>
      <c r="W22" s="39" t="str">
        <f t="shared" si="7"/>
        <v/>
      </c>
    </row>
    <row r="23" spans="1:23" ht="27" customHeight="1" x14ac:dyDescent="0.25">
      <c r="A23" s="711"/>
      <c r="B23" s="47" t="str">
        <f t="shared" si="9"/>
        <v/>
      </c>
      <c r="C23" s="48" t="str">
        <f t="shared" si="8"/>
        <v/>
      </c>
      <c r="D23" s="49" t="str">
        <f>IF($B23="","",SUMIF('3-DEPENSES PERS'!$AA$13:$AA$49,$B23,'3-DEPENSES PERS'!$Z$13:$Z$49))</f>
        <v/>
      </c>
      <c r="I23" s="39">
        <v>8</v>
      </c>
      <c r="J23" s="46" t="s">
        <v>707</v>
      </c>
      <c r="K23" s="46" t="s">
        <v>25</v>
      </c>
      <c r="L23" s="39" t="str">
        <f>IF(COUNTIF('3-DEPENSES PERS'!$AA$13:$AA$49,J23)=0,"",$J23)</f>
        <v/>
      </c>
      <c r="M23" s="39" t="str">
        <f t="shared" si="0"/>
        <v/>
      </c>
      <c r="N23" s="39" t="str">
        <f t="shared" si="1"/>
        <v/>
      </c>
      <c r="O23" s="39" t="str">
        <f>IF(COUNTIF('2-MATERIELS EQUIPEMENTS'!F$13:F$51,$J23)=0,"",$J23)</f>
        <v/>
      </c>
      <c r="P23" s="39" t="str">
        <f t="shared" si="2"/>
        <v/>
      </c>
      <c r="Q23" s="39" t="str">
        <f t="shared" si="3"/>
        <v/>
      </c>
      <c r="R23" s="39" t="str">
        <f>IF(COUNTIF('1-PRESTATIONS SERVICES'!W$13:W$51,$J23)=0,"",$J23)</f>
        <v/>
      </c>
      <c r="S23" s="39" t="str">
        <f t="shared" si="4"/>
        <v/>
      </c>
      <c r="T23" s="39" t="str">
        <f t="shared" si="5"/>
        <v/>
      </c>
      <c r="U23" s="39" t="str">
        <f>IF(COUNTIF('4-BAREME TRAVAUX'!E$13:E$63,J23)=0,"",$J23)</f>
        <v/>
      </c>
      <c r="V23" s="39" t="str">
        <f t="shared" si="6"/>
        <v/>
      </c>
      <c r="W23" s="39" t="str">
        <f t="shared" si="7"/>
        <v/>
      </c>
    </row>
    <row r="24" spans="1:23" ht="27" customHeight="1" x14ac:dyDescent="0.25">
      <c r="A24" s="711"/>
      <c r="B24" s="47" t="str">
        <f t="shared" si="9"/>
        <v/>
      </c>
      <c r="C24" s="48" t="str">
        <f t="shared" si="8"/>
        <v/>
      </c>
      <c r="D24" s="49" t="str">
        <f>IF($B24="","",SUMIF('3-DEPENSES PERS'!$AA$13:$AA$49,$B24,'3-DEPENSES PERS'!$Z$13:$Z$49))</f>
        <v/>
      </c>
      <c r="I24" s="39">
        <v>9</v>
      </c>
      <c r="J24" s="46" t="s">
        <v>26</v>
      </c>
      <c r="K24" s="46" t="s">
        <v>27</v>
      </c>
      <c r="L24" s="39" t="str">
        <f>IF(COUNTIF('3-DEPENSES PERS'!$AA$13:$AA$49,J24)=0,"",$J24)</f>
        <v/>
      </c>
      <c r="M24" s="39" t="str">
        <f t="shared" si="0"/>
        <v/>
      </c>
      <c r="N24" s="39" t="str">
        <f t="shared" si="1"/>
        <v/>
      </c>
      <c r="O24" s="39" t="str">
        <f>IF(COUNTIF('2-MATERIELS EQUIPEMENTS'!F$13:F$51,$J24)=0,"",$J24)</f>
        <v/>
      </c>
      <c r="P24" s="39" t="str">
        <f t="shared" si="2"/>
        <v/>
      </c>
      <c r="Q24" s="39" t="str">
        <f t="shared" si="3"/>
        <v/>
      </c>
      <c r="R24" s="39" t="str">
        <f>IF(COUNTIF('1-PRESTATIONS SERVICES'!W$13:W$51,$J24)=0,"",$J24)</f>
        <v/>
      </c>
      <c r="S24" s="39" t="str">
        <f t="shared" si="4"/>
        <v/>
      </c>
      <c r="T24" s="39" t="str">
        <f t="shared" si="5"/>
        <v/>
      </c>
      <c r="U24" s="39" t="str">
        <f>IF(COUNTIF('4-BAREME TRAVAUX'!E$13:E$63,J24)=0,"",$J24)</f>
        <v/>
      </c>
      <c r="V24" s="39" t="str">
        <f t="shared" si="6"/>
        <v/>
      </c>
      <c r="W24" s="39" t="str">
        <f t="shared" si="7"/>
        <v/>
      </c>
    </row>
    <row r="25" spans="1:23" ht="27" customHeight="1" x14ac:dyDescent="0.25">
      <c r="A25" s="711"/>
      <c r="B25" s="47" t="str">
        <f t="shared" si="9"/>
        <v/>
      </c>
      <c r="C25" s="48" t="str">
        <f t="shared" si="8"/>
        <v/>
      </c>
      <c r="D25" s="49" t="str">
        <f>IF($B25="","",SUMIF('3-DEPENSES PERS'!$AA$13:$AA$49,$B25,'3-DEPENSES PERS'!$Z$13:$Z$49))</f>
        <v/>
      </c>
      <c r="I25" s="39">
        <v>10</v>
      </c>
      <c r="J25" s="46" t="s">
        <v>708</v>
      </c>
      <c r="K25" s="46" t="s">
        <v>27</v>
      </c>
      <c r="L25" s="39" t="str">
        <f>IF(COUNTIF('3-DEPENSES PERS'!$AA$13:$AA$49,J25)=0,"",$J25)</f>
        <v/>
      </c>
      <c r="M25" s="39" t="str">
        <f t="shared" si="0"/>
        <v/>
      </c>
      <c r="N25" s="39" t="str">
        <f t="shared" si="1"/>
        <v/>
      </c>
      <c r="O25" s="39" t="str">
        <f>IF(COUNTIF('2-MATERIELS EQUIPEMENTS'!F$13:F$51,$J25)=0,"",$J25)</f>
        <v/>
      </c>
      <c r="P25" s="39" t="str">
        <f t="shared" si="2"/>
        <v/>
      </c>
      <c r="Q25" s="39" t="str">
        <f t="shared" si="3"/>
        <v/>
      </c>
      <c r="R25" s="39" t="str">
        <f>IF(COUNTIF('1-PRESTATIONS SERVICES'!W$13:W$51,$J25)=0,"",$J25)</f>
        <v/>
      </c>
      <c r="S25" s="39" t="str">
        <f t="shared" si="4"/>
        <v/>
      </c>
      <c r="T25" s="39" t="str">
        <f t="shared" si="5"/>
        <v/>
      </c>
      <c r="U25" s="39" t="str">
        <f>IF(COUNTIF('4-BAREME TRAVAUX'!E$13:E$63,J25)=0,"",$J25)</f>
        <v/>
      </c>
      <c r="V25" s="39" t="str">
        <f t="shared" si="6"/>
        <v/>
      </c>
      <c r="W25" s="39" t="str">
        <f t="shared" si="7"/>
        <v/>
      </c>
    </row>
    <row r="26" spans="1:23" ht="27" customHeight="1" x14ac:dyDescent="0.25">
      <c r="A26" s="711"/>
      <c r="B26" s="47" t="str">
        <f t="shared" si="9"/>
        <v/>
      </c>
      <c r="C26" s="48" t="str">
        <f t="shared" si="8"/>
        <v/>
      </c>
      <c r="D26" s="49" t="str">
        <f>IF($B26="","",SUMIF('3-DEPENSES PERS'!$AA$13:$AA$49,$B26,'3-DEPENSES PERS'!$Z$13:$Z$49))</f>
        <v/>
      </c>
      <c r="I26" s="39">
        <v>11</v>
      </c>
      <c r="J26" s="46" t="s">
        <v>28</v>
      </c>
      <c r="K26" s="46" t="s">
        <v>29</v>
      </c>
      <c r="L26" s="39" t="str">
        <f>IF(COUNTIF('3-DEPENSES PERS'!$AA$13:$AA$49,J26)=0,"",$J26)</f>
        <v/>
      </c>
      <c r="M26" s="39" t="str">
        <f t="shared" si="0"/>
        <v/>
      </c>
      <c r="N26" s="39" t="str">
        <f t="shared" si="1"/>
        <v/>
      </c>
      <c r="O26" s="39" t="str">
        <f>IF(COUNTIF('2-MATERIELS EQUIPEMENTS'!F$13:F$51,$J26)=0,"",$J26)</f>
        <v/>
      </c>
      <c r="P26" s="39" t="str">
        <f t="shared" si="2"/>
        <v/>
      </c>
      <c r="Q26" s="39" t="str">
        <f t="shared" si="3"/>
        <v/>
      </c>
      <c r="R26" s="39" t="str">
        <f>IF(COUNTIF('1-PRESTATIONS SERVICES'!W$13:W$51,$J26)=0,"",$J26)</f>
        <v/>
      </c>
      <c r="S26" s="39" t="str">
        <f t="shared" si="4"/>
        <v/>
      </c>
      <c r="T26" s="39" t="str">
        <f t="shared" si="5"/>
        <v/>
      </c>
      <c r="U26" s="39" t="str">
        <f>IF(COUNTIF('4-BAREME TRAVAUX'!E$13:E$63,J26)=0,"",$J26)</f>
        <v/>
      </c>
      <c r="V26" s="39" t="str">
        <f t="shared" si="6"/>
        <v/>
      </c>
      <c r="W26" s="39" t="str">
        <f t="shared" si="7"/>
        <v/>
      </c>
    </row>
    <row r="27" spans="1:23" ht="27" customHeight="1" x14ac:dyDescent="0.25">
      <c r="A27" s="712"/>
      <c r="B27" s="47" t="str">
        <f>IF(N25="","",N25)</f>
        <v/>
      </c>
      <c r="C27" s="48" t="str">
        <f t="shared" si="8"/>
        <v/>
      </c>
      <c r="D27" s="49" t="str">
        <f>IF($B27="","",SUMIF('3-DEPENSES PERS'!$AA$13:$AA$49,$B27,'3-DEPENSES PERS'!$Z$13:$Z$49))</f>
        <v/>
      </c>
      <c r="I27" s="39">
        <v>12</v>
      </c>
      <c r="J27" s="46" t="s">
        <v>709</v>
      </c>
      <c r="K27" s="46" t="s">
        <v>29</v>
      </c>
      <c r="L27" s="39" t="str">
        <f>IF(COUNTIF('3-DEPENSES PERS'!$AA$13:$AA$49,J27)=0,"",$J27)</f>
        <v/>
      </c>
      <c r="M27" s="39" t="str">
        <f t="shared" si="0"/>
        <v/>
      </c>
      <c r="N27" s="39" t="str">
        <f t="shared" si="1"/>
        <v/>
      </c>
      <c r="O27" s="39" t="str">
        <f>IF(COUNTIF('2-MATERIELS EQUIPEMENTS'!F$13:F$51,$J27)=0,"",$J27)</f>
        <v/>
      </c>
      <c r="P27" s="39" t="str">
        <f t="shared" si="2"/>
        <v/>
      </c>
      <c r="Q27" s="39" t="str">
        <f t="shared" si="3"/>
        <v/>
      </c>
      <c r="R27" s="39" t="str">
        <f>IF(COUNTIF('1-PRESTATIONS SERVICES'!W$13:W$51,$J27)=0,"",$J27)</f>
        <v/>
      </c>
      <c r="S27" s="39" t="str">
        <f t="shared" si="4"/>
        <v/>
      </c>
      <c r="T27" s="39" t="str">
        <f t="shared" si="5"/>
        <v/>
      </c>
      <c r="U27" s="39" t="str">
        <f>IF(COUNTIF('4-BAREME TRAVAUX'!E$13:E$63,J27)=0,"",$J27)</f>
        <v/>
      </c>
      <c r="V27" s="39" t="str">
        <f t="shared" si="6"/>
        <v/>
      </c>
      <c r="W27" s="39" t="str">
        <f t="shared" si="7"/>
        <v/>
      </c>
    </row>
    <row r="28" spans="1:23" ht="27" customHeight="1" x14ac:dyDescent="0.25">
      <c r="B28" s="50"/>
      <c r="C28" s="51"/>
      <c r="D28" s="52" t="str">
        <f>IF(B28="","",SUMIF(#REF!,B28,#REF!))</f>
        <v/>
      </c>
      <c r="I28" s="39">
        <v>13</v>
      </c>
      <c r="J28" s="46" t="s">
        <v>30</v>
      </c>
      <c r="K28" s="46" t="s">
        <v>31</v>
      </c>
      <c r="L28" s="39" t="str">
        <f>IF(COUNTIF('3-DEPENSES PERS'!$AA$13:$AA$49,J28)=0,"",$J28)</f>
        <v/>
      </c>
      <c r="M28" s="39" t="str">
        <f t="shared" si="0"/>
        <v/>
      </c>
      <c r="N28" s="39" t="str">
        <f t="shared" si="1"/>
        <v/>
      </c>
      <c r="O28" s="39" t="str">
        <f>IF(COUNTIF('2-MATERIELS EQUIPEMENTS'!F$13:F$51,$J28)=0,"",$J28)</f>
        <v/>
      </c>
      <c r="P28" s="39" t="str">
        <f t="shared" si="2"/>
        <v/>
      </c>
      <c r="Q28" s="39" t="str">
        <f t="shared" si="3"/>
        <v/>
      </c>
      <c r="R28" s="39" t="str">
        <f>IF(COUNTIF('1-PRESTATIONS SERVICES'!W$13:W$51,$J28)=0,"",$J28)</f>
        <v/>
      </c>
      <c r="S28" s="39" t="str">
        <f t="shared" si="4"/>
        <v/>
      </c>
      <c r="T28" s="39" t="str">
        <f t="shared" si="5"/>
        <v/>
      </c>
      <c r="U28" s="39" t="str">
        <f>IF(COUNTIF('4-BAREME TRAVAUX'!E$13:E$63,J28)=0,"",$J28)</f>
        <v/>
      </c>
      <c r="V28" s="39" t="str">
        <f t="shared" si="6"/>
        <v/>
      </c>
      <c r="W28" s="39" t="str">
        <f t="shared" si="7"/>
        <v/>
      </c>
    </row>
    <row r="29" spans="1:23" ht="27" customHeight="1" x14ac:dyDescent="0.25">
      <c r="B29" s="173" t="s">
        <v>689</v>
      </c>
      <c r="C29" s="177"/>
      <c r="D29" s="178">
        <f>SUM(D30:D39)</f>
        <v>0</v>
      </c>
      <c r="I29" s="39">
        <v>14</v>
      </c>
      <c r="J29" s="46" t="s">
        <v>710</v>
      </c>
      <c r="K29" s="46" t="s">
        <v>31</v>
      </c>
      <c r="L29" s="39" t="str">
        <f>IF(COUNTIF('3-DEPENSES PERS'!$AA$13:$AA$49,J29)=0,"",$J29)</f>
        <v/>
      </c>
      <c r="M29" s="39" t="str">
        <f t="shared" si="0"/>
        <v/>
      </c>
      <c r="N29" s="39" t="str">
        <f t="shared" si="1"/>
        <v/>
      </c>
      <c r="O29" s="39" t="str">
        <f>IF(COUNTIF('2-MATERIELS EQUIPEMENTS'!F$13:F$51,$J29)=0,"",$J29)</f>
        <v/>
      </c>
      <c r="P29" s="39" t="str">
        <f t="shared" si="2"/>
        <v/>
      </c>
      <c r="Q29" s="39" t="str">
        <f t="shared" si="3"/>
        <v/>
      </c>
      <c r="R29" s="39" t="str">
        <f>IF(COUNTIF('1-PRESTATIONS SERVICES'!W$13:W$51,$J29)=0,"",$J29)</f>
        <v/>
      </c>
      <c r="S29" s="39" t="str">
        <f t="shared" si="4"/>
        <v/>
      </c>
      <c r="T29" s="39" t="str">
        <f t="shared" si="5"/>
        <v/>
      </c>
      <c r="U29" s="39" t="str">
        <f>IF(COUNTIF('4-BAREME TRAVAUX'!E$13:E$63,J29)=0,"",$J29)</f>
        <v/>
      </c>
      <c r="V29" s="39" t="str">
        <f t="shared" si="6"/>
        <v/>
      </c>
      <c r="W29" s="39" t="str">
        <f t="shared" si="7"/>
        <v/>
      </c>
    </row>
    <row r="30" spans="1:23" ht="27" customHeight="1" x14ac:dyDescent="0.25">
      <c r="A30" s="710" t="s">
        <v>937</v>
      </c>
      <c r="B30" s="47" t="str">
        <f>IF(Q16="","",Q16)</f>
        <v/>
      </c>
      <c r="C30" s="48" t="str">
        <f t="shared" ref="C30:C39" si="10">IFERROR(INDEX($K$16:$K$115,MATCH(B30,$J$16:$J$115,0)),"")</f>
        <v/>
      </c>
      <c r="D30" s="49" t="str">
        <f>IF(B30="","",SUMIF('2-MATERIELS EQUIPEMENTS'!$F$13:$F$51,B30,'2-MATERIELS EQUIPEMENTS'!$T$13:$T$51))</f>
        <v/>
      </c>
      <c r="I30" s="39">
        <v>15</v>
      </c>
      <c r="J30" s="46" t="s">
        <v>32</v>
      </c>
      <c r="K30" s="46" t="s">
        <v>33</v>
      </c>
      <c r="L30" s="39" t="str">
        <f>IF(COUNTIF('3-DEPENSES PERS'!$AA$13:$AA$49,J30)=0,"",$J30)</f>
        <v/>
      </c>
      <c r="M30" s="39" t="str">
        <f t="shared" si="0"/>
        <v/>
      </c>
      <c r="N30" s="39" t="str">
        <f t="shared" si="1"/>
        <v/>
      </c>
      <c r="O30" s="39" t="str">
        <f>IF(COUNTIF('2-MATERIELS EQUIPEMENTS'!F$13:F$51,$J30)=0,"",$J30)</f>
        <v/>
      </c>
      <c r="P30" s="39" t="str">
        <f t="shared" si="2"/>
        <v/>
      </c>
      <c r="Q30" s="39" t="str">
        <f t="shared" si="3"/>
        <v/>
      </c>
      <c r="R30" s="39" t="str">
        <f>IF(COUNTIF('1-PRESTATIONS SERVICES'!W$13:W$51,$J30)=0,"",$J30)</f>
        <v/>
      </c>
      <c r="S30" s="39" t="str">
        <f t="shared" si="4"/>
        <v/>
      </c>
      <c r="T30" s="39" t="str">
        <f t="shared" si="5"/>
        <v/>
      </c>
      <c r="U30" s="39" t="str">
        <f>IF(COUNTIF('4-BAREME TRAVAUX'!E$13:E$63,J30)=0,"",$J30)</f>
        <v/>
      </c>
      <c r="V30" s="39" t="str">
        <f t="shared" si="6"/>
        <v/>
      </c>
      <c r="W30" s="39" t="str">
        <f t="shared" si="7"/>
        <v/>
      </c>
    </row>
    <row r="31" spans="1:23" ht="27" customHeight="1" x14ac:dyDescent="0.25">
      <c r="A31" s="711"/>
      <c r="B31" s="47" t="str">
        <f t="shared" ref="B31:B39" si="11">IF(Q17="","",Q17)</f>
        <v/>
      </c>
      <c r="C31" s="48" t="str">
        <f t="shared" si="10"/>
        <v/>
      </c>
      <c r="D31" s="49" t="str">
        <f>IF(B31="","",SUMIF('2-MATERIELS EQUIPEMENTS'!$F$13:$F$51,B31,'2-MATERIELS EQUIPEMENTS'!$T$13:$T$51))</f>
        <v/>
      </c>
      <c r="I31" s="39">
        <v>16</v>
      </c>
      <c r="J31" s="46" t="s">
        <v>711</v>
      </c>
      <c r="K31" s="46" t="s">
        <v>33</v>
      </c>
      <c r="L31" s="39" t="str">
        <f>IF(COUNTIF('3-DEPENSES PERS'!$AA$13:$AA$49,J31)=0,"",$J31)</f>
        <v/>
      </c>
      <c r="M31" s="39" t="str">
        <f t="shared" si="0"/>
        <v/>
      </c>
      <c r="N31" s="39" t="str">
        <f t="shared" si="1"/>
        <v/>
      </c>
      <c r="O31" s="39" t="str">
        <f>IF(COUNTIF('2-MATERIELS EQUIPEMENTS'!F$13:F$51,$J31)=0,"",$J31)</f>
        <v/>
      </c>
      <c r="P31" s="39" t="str">
        <f t="shared" si="2"/>
        <v/>
      </c>
      <c r="Q31" s="39" t="str">
        <f t="shared" si="3"/>
        <v/>
      </c>
      <c r="R31" s="39" t="str">
        <f>IF(COUNTIF('1-PRESTATIONS SERVICES'!W$13:W$51,$J31)=0,"",$J31)</f>
        <v/>
      </c>
      <c r="S31" s="39" t="str">
        <f t="shared" si="4"/>
        <v/>
      </c>
      <c r="T31" s="39" t="str">
        <f t="shared" si="5"/>
        <v/>
      </c>
      <c r="U31" s="39" t="str">
        <f>IF(COUNTIF('4-BAREME TRAVAUX'!E$13:E$63,J31)=0,"",$J31)</f>
        <v/>
      </c>
      <c r="V31" s="39" t="str">
        <f t="shared" si="6"/>
        <v/>
      </c>
      <c r="W31" s="39" t="str">
        <f t="shared" si="7"/>
        <v/>
      </c>
    </row>
    <row r="32" spans="1:23" ht="27" customHeight="1" x14ac:dyDescent="0.25">
      <c r="A32" s="711"/>
      <c r="B32" s="47" t="str">
        <f t="shared" si="11"/>
        <v/>
      </c>
      <c r="C32" s="48" t="str">
        <f t="shared" si="10"/>
        <v/>
      </c>
      <c r="D32" s="49" t="str">
        <f>IF(B32="","",SUMIF('2-MATERIELS EQUIPEMENTS'!$F$13:$F$51,B32,'2-MATERIELS EQUIPEMENTS'!$T$13:$T$51))</f>
        <v/>
      </c>
      <c r="I32" s="39">
        <v>17</v>
      </c>
      <c r="J32" s="46" t="s">
        <v>34</v>
      </c>
      <c r="K32" s="46" t="s">
        <v>35</v>
      </c>
      <c r="L32" s="39" t="str">
        <f>IF(COUNTIF('3-DEPENSES PERS'!$AA$13:$AA$49,J32)=0,"",$J32)</f>
        <v/>
      </c>
      <c r="M32" s="39" t="str">
        <f t="shared" si="0"/>
        <v/>
      </c>
      <c r="N32" s="39" t="str">
        <f t="shared" si="1"/>
        <v/>
      </c>
      <c r="O32" s="39" t="str">
        <f>IF(COUNTIF('2-MATERIELS EQUIPEMENTS'!F$13:F$51,$J32)=0,"",$J32)</f>
        <v/>
      </c>
      <c r="P32" s="39" t="str">
        <f t="shared" si="2"/>
        <v/>
      </c>
      <c r="Q32" s="39" t="str">
        <f t="shared" si="3"/>
        <v/>
      </c>
      <c r="R32" s="39" t="str">
        <f>IF(COUNTIF('1-PRESTATIONS SERVICES'!W$13:W$51,$J32)=0,"",$J32)</f>
        <v/>
      </c>
      <c r="S32" s="39" t="str">
        <f t="shared" si="4"/>
        <v/>
      </c>
      <c r="T32" s="39" t="str">
        <f t="shared" si="5"/>
        <v/>
      </c>
      <c r="U32" s="39" t="str">
        <f>IF(COUNTIF('4-BAREME TRAVAUX'!E$13:E$63,J32)=0,"",$J32)</f>
        <v/>
      </c>
      <c r="V32" s="39" t="str">
        <f t="shared" si="6"/>
        <v/>
      </c>
      <c r="W32" s="39" t="str">
        <f t="shared" si="7"/>
        <v/>
      </c>
    </row>
    <row r="33" spans="1:23" ht="27" customHeight="1" x14ac:dyDescent="0.25">
      <c r="A33" s="711"/>
      <c r="B33" s="47" t="str">
        <f t="shared" si="11"/>
        <v/>
      </c>
      <c r="C33" s="48" t="str">
        <f t="shared" si="10"/>
        <v/>
      </c>
      <c r="D33" s="49" t="str">
        <f>IF(B33="","",SUMIF('2-MATERIELS EQUIPEMENTS'!$F$13:$F$51,B33,'2-MATERIELS EQUIPEMENTS'!$T$13:$T$51))</f>
        <v/>
      </c>
      <c r="I33" s="39">
        <v>18</v>
      </c>
      <c r="J33" s="46" t="s">
        <v>712</v>
      </c>
      <c r="K33" s="46" t="s">
        <v>35</v>
      </c>
      <c r="L33" s="39" t="str">
        <f>IF(COUNTIF('3-DEPENSES PERS'!$AA$13:$AA$49,J33)=0,"",$J33)</f>
        <v/>
      </c>
      <c r="M33" s="39" t="str">
        <f t="shared" si="0"/>
        <v/>
      </c>
      <c r="N33" s="39" t="str">
        <f t="shared" si="1"/>
        <v/>
      </c>
      <c r="O33" s="39" t="str">
        <f>IF(COUNTIF('2-MATERIELS EQUIPEMENTS'!F$13:F$51,$J33)=0,"",$J33)</f>
        <v/>
      </c>
      <c r="P33" s="39" t="str">
        <f t="shared" si="2"/>
        <v/>
      </c>
      <c r="Q33" s="39" t="str">
        <f t="shared" si="3"/>
        <v/>
      </c>
      <c r="R33" s="39" t="str">
        <f>IF(COUNTIF('1-PRESTATIONS SERVICES'!W$13:W$51,$J33)=0,"",$J33)</f>
        <v/>
      </c>
      <c r="S33" s="39" t="str">
        <f t="shared" si="4"/>
        <v/>
      </c>
      <c r="T33" s="39" t="str">
        <f t="shared" si="5"/>
        <v/>
      </c>
      <c r="U33" s="39" t="str">
        <f>IF(COUNTIF('4-BAREME TRAVAUX'!E$13:E$63,J33)=0,"",$J33)</f>
        <v/>
      </c>
      <c r="V33" s="39" t="str">
        <f t="shared" si="6"/>
        <v/>
      </c>
      <c r="W33" s="39" t="str">
        <f t="shared" si="7"/>
        <v/>
      </c>
    </row>
    <row r="34" spans="1:23" ht="27" customHeight="1" x14ac:dyDescent="0.25">
      <c r="A34" s="711"/>
      <c r="B34" s="47" t="str">
        <f t="shared" si="11"/>
        <v/>
      </c>
      <c r="C34" s="48" t="str">
        <f t="shared" si="10"/>
        <v/>
      </c>
      <c r="D34" s="49" t="str">
        <f>IF(B34="","",SUMIF('2-MATERIELS EQUIPEMENTS'!$F$13:$F$51,B34,'2-MATERIELS EQUIPEMENTS'!$T$13:$T$51))</f>
        <v/>
      </c>
      <c r="I34" s="39">
        <v>19</v>
      </c>
      <c r="J34" s="46" t="s">
        <v>36</v>
      </c>
      <c r="K34" s="46" t="s">
        <v>37</v>
      </c>
      <c r="L34" s="39" t="str">
        <f>IF(COUNTIF('3-DEPENSES PERS'!$AA$13:$AA$49,J34)=0,"",$J34)</f>
        <v/>
      </c>
      <c r="M34" s="39" t="str">
        <f t="shared" si="0"/>
        <v/>
      </c>
      <c r="N34" s="39" t="str">
        <f t="shared" si="1"/>
        <v/>
      </c>
      <c r="O34" s="39" t="str">
        <f>IF(COUNTIF('2-MATERIELS EQUIPEMENTS'!F$13:F$51,$J34)=0,"",$J34)</f>
        <v/>
      </c>
      <c r="P34" s="39" t="str">
        <f t="shared" si="2"/>
        <v/>
      </c>
      <c r="Q34" s="39" t="str">
        <f t="shared" si="3"/>
        <v/>
      </c>
      <c r="R34" s="39" t="str">
        <f>IF(COUNTIF('1-PRESTATIONS SERVICES'!W$13:W$51,$J34)=0,"",$J34)</f>
        <v/>
      </c>
      <c r="S34" s="39" t="str">
        <f t="shared" si="4"/>
        <v/>
      </c>
      <c r="T34" s="39" t="str">
        <f t="shared" si="5"/>
        <v/>
      </c>
      <c r="U34" s="39" t="str">
        <f>IF(COUNTIF('4-BAREME TRAVAUX'!E$13:E$63,J34)=0,"",$J34)</f>
        <v/>
      </c>
      <c r="V34" s="39" t="str">
        <f t="shared" si="6"/>
        <v/>
      </c>
      <c r="W34" s="39" t="str">
        <f t="shared" si="7"/>
        <v/>
      </c>
    </row>
    <row r="35" spans="1:23" ht="27" customHeight="1" x14ac:dyDescent="0.25">
      <c r="A35" s="711"/>
      <c r="B35" s="47" t="str">
        <f t="shared" si="11"/>
        <v/>
      </c>
      <c r="C35" s="48" t="str">
        <f t="shared" si="10"/>
        <v/>
      </c>
      <c r="D35" s="49" t="str">
        <f>IF(B35="","",SUMIF('2-MATERIELS EQUIPEMENTS'!$F$13:$F$51,B35,'2-MATERIELS EQUIPEMENTS'!$T$13:$T$51))</f>
        <v/>
      </c>
      <c r="I35" s="39">
        <v>20</v>
      </c>
      <c r="J35" s="46" t="s">
        <v>713</v>
      </c>
      <c r="K35" s="46" t="s">
        <v>37</v>
      </c>
      <c r="L35" s="39" t="str">
        <f>IF(COUNTIF('3-DEPENSES PERS'!$AA$13:$AA$49,J35)=0,"",$J35)</f>
        <v/>
      </c>
      <c r="M35" s="39" t="str">
        <f t="shared" si="0"/>
        <v/>
      </c>
      <c r="N35" s="39" t="str">
        <f t="shared" si="1"/>
        <v/>
      </c>
      <c r="O35" s="39" t="str">
        <f>IF(COUNTIF('2-MATERIELS EQUIPEMENTS'!F$13:F$51,$J35)=0,"",$J35)</f>
        <v/>
      </c>
      <c r="P35" s="39" t="str">
        <f t="shared" si="2"/>
        <v/>
      </c>
      <c r="Q35" s="39" t="str">
        <f t="shared" si="3"/>
        <v/>
      </c>
      <c r="R35" s="39" t="str">
        <f>IF(COUNTIF('1-PRESTATIONS SERVICES'!W$13:W$51,$J35)=0,"",$J35)</f>
        <v/>
      </c>
      <c r="S35" s="39" t="str">
        <f t="shared" si="4"/>
        <v/>
      </c>
      <c r="T35" s="39" t="str">
        <f t="shared" si="5"/>
        <v/>
      </c>
      <c r="U35" s="39" t="str">
        <f>IF(COUNTIF('4-BAREME TRAVAUX'!E$13:E$63,J35)=0,"",$J35)</f>
        <v/>
      </c>
      <c r="V35" s="39" t="str">
        <f t="shared" si="6"/>
        <v/>
      </c>
      <c r="W35" s="39" t="str">
        <f t="shared" si="7"/>
        <v/>
      </c>
    </row>
    <row r="36" spans="1:23" ht="27" customHeight="1" x14ac:dyDescent="0.25">
      <c r="A36" s="711"/>
      <c r="B36" s="47" t="str">
        <f t="shared" si="11"/>
        <v/>
      </c>
      <c r="C36" s="48" t="str">
        <f t="shared" si="10"/>
        <v/>
      </c>
      <c r="D36" s="49" t="str">
        <f>IF(B36="","",SUMIF('2-MATERIELS EQUIPEMENTS'!$F$13:$F$51,B36,'2-MATERIELS EQUIPEMENTS'!$T$13:$T$51))</f>
        <v/>
      </c>
      <c r="I36" s="39">
        <v>21</v>
      </c>
      <c r="J36" s="46" t="s">
        <v>38</v>
      </c>
      <c r="K36" s="46" t="s">
        <v>39</v>
      </c>
      <c r="L36" s="39" t="str">
        <f>IF(COUNTIF('3-DEPENSES PERS'!$AA$13:$AA$49,J36)=0,"",$J36)</f>
        <v/>
      </c>
      <c r="M36" s="39" t="str">
        <f t="shared" si="0"/>
        <v/>
      </c>
      <c r="N36" s="39" t="str">
        <f t="shared" si="1"/>
        <v/>
      </c>
      <c r="O36" s="39" t="str">
        <f>IF(COUNTIF('2-MATERIELS EQUIPEMENTS'!F$13:F$51,$J36)=0,"",$J36)</f>
        <v/>
      </c>
      <c r="P36" s="39" t="str">
        <f t="shared" si="2"/>
        <v/>
      </c>
      <c r="Q36" s="39" t="str">
        <f t="shared" si="3"/>
        <v/>
      </c>
      <c r="R36" s="39" t="str">
        <f>IF(COUNTIF('1-PRESTATIONS SERVICES'!W$13:W$51,$J36)=0,"",$J36)</f>
        <v/>
      </c>
      <c r="S36" s="39" t="str">
        <f t="shared" si="4"/>
        <v/>
      </c>
      <c r="T36" s="39" t="str">
        <f t="shared" si="5"/>
        <v/>
      </c>
      <c r="U36" s="39" t="str">
        <f>IF(COUNTIF('4-BAREME TRAVAUX'!E$13:E$63,J36)=0,"",$J36)</f>
        <v/>
      </c>
      <c r="V36" s="39" t="str">
        <f t="shared" si="6"/>
        <v/>
      </c>
      <c r="W36" s="39" t="str">
        <f t="shared" si="7"/>
        <v/>
      </c>
    </row>
    <row r="37" spans="1:23" ht="27" customHeight="1" x14ac:dyDescent="0.25">
      <c r="A37" s="711"/>
      <c r="B37" s="47" t="str">
        <f t="shared" si="11"/>
        <v/>
      </c>
      <c r="C37" s="48" t="str">
        <f t="shared" si="10"/>
        <v/>
      </c>
      <c r="D37" s="49" t="str">
        <f>IF(B37="","",SUMIF('2-MATERIELS EQUIPEMENTS'!$F$13:$F$51,B37,'2-MATERIELS EQUIPEMENTS'!$T$13:$T$51))</f>
        <v/>
      </c>
      <c r="I37" s="39">
        <v>22</v>
      </c>
      <c r="J37" s="46" t="s">
        <v>714</v>
      </c>
      <c r="K37" s="46" t="s">
        <v>39</v>
      </c>
      <c r="L37" s="39" t="str">
        <f>IF(COUNTIF('3-DEPENSES PERS'!$AA$13:$AA$49,J37)=0,"",$J37)</f>
        <v/>
      </c>
      <c r="M37" s="39" t="str">
        <f t="shared" si="0"/>
        <v/>
      </c>
      <c r="N37" s="39" t="str">
        <f t="shared" si="1"/>
        <v/>
      </c>
      <c r="O37" s="39" t="str">
        <f>IF(COUNTIF('2-MATERIELS EQUIPEMENTS'!F$13:F$51,$J37)=0,"",$J37)</f>
        <v/>
      </c>
      <c r="P37" s="39" t="str">
        <f t="shared" si="2"/>
        <v/>
      </c>
      <c r="Q37" s="39" t="str">
        <f t="shared" si="3"/>
        <v/>
      </c>
      <c r="R37" s="39" t="str">
        <f>IF(COUNTIF('1-PRESTATIONS SERVICES'!W$13:W$51,$J37)=0,"",$J37)</f>
        <v/>
      </c>
      <c r="S37" s="39" t="str">
        <f t="shared" si="4"/>
        <v/>
      </c>
      <c r="T37" s="39" t="str">
        <f t="shared" si="5"/>
        <v/>
      </c>
      <c r="U37" s="39" t="str">
        <f>IF(COUNTIF('4-BAREME TRAVAUX'!E$13:E$63,J37)=0,"",$J37)</f>
        <v/>
      </c>
      <c r="V37" s="39" t="str">
        <f t="shared" si="6"/>
        <v/>
      </c>
      <c r="W37" s="39" t="str">
        <f t="shared" si="7"/>
        <v/>
      </c>
    </row>
    <row r="38" spans="1:23" ht="27" customHeight="1" x14ac:dyDescent="0.25">
      <c r="A38" s="711"/>
      <c r="B38" s="47" t="str">
        <f t="shared" si="11"/>
        <v/>
      </c>
      <c r="C38" s="48" t="str">
        <f t="shared" si="10"/>
        <v/>
      </c>
      <c r="D38" s="49" t="str">
        <f>IF(B38="","",SUMIF('2-MATERIELS EQUIPEMENTS'!$F$13:$F$51,B38,'2-MATERIELS EQUIPEMENTS'!$T$13:$T$51))</f>
        <v/>
      </c>
      <c r="I38" s="39">
        <v>23</v>
      </c>
      <c r="J38" s="46" t="s">
        <v>40</v>
      </c>
      <c r="K38" s="46" t="s">
        <v>41</v>
      </c>
      <c r="L38" s="39" t="str">
        <f>IF(COUNTIF('3-DEPENSES PERS'!$AA$13:$AA$49,J38)=0,"",$J38)</f>
        <v/>
      </c>
      <c r="M38" s="39" t="str">
        <f t="shared" si="0"/>
        <v/>
      </c>
      <c r="N38" s="39" t="str">
        <f t="shared" si="1"/>
        <v/>
      </c>
      <c r="O38" s="39" t="str">
        <f>IF(COUNTIF('2-MATERIELS EQUIPEMENTS'!F$13:F$51,$J38)=0,"",$J38)</f>
        <v/>
      </c>
      <c r="P38" s="39" t="str">
        <f t="shared" si="2"/>
        <v/>
      </c>
      <c r="Q38" s="39" t="str">
        <f t="shared" si="3"/>
        <v/>
      </c>
      <c r="R38" s="39" t="str">
        <f>IF(COUNTIF('1-PRESTATIONS SERVICES'!W$13:W$51,$J38)=0,"",$J38)</f>
        <v/>
      </c>
      <c r="S38" s="39" t="str">
        <f t="shared" si="4"/>
        <v/>
      </c>
      <c r="T38" s="39" t="str">
        <f t="shared" si="5"/>
        <v/>
      </c>
      <c r="U38" s="39" t="str">
        <f>IF(COUNTIF('4-BAREME TRAVAUX'!E$13:E$63,J38)=0,"",$J38)</f>
        <v/>
      </c>
      <c r="V38" s="39" t="str">
        <f t="shared" si="6"/>
        <v/>
      </c>
      <c r="W38" s="39" t="str">
        <f t="shared" si="7"/>
        <v/>
      </c>
    </row>
    <row r="39" spans="1:23" ht="27" customHeight="1" x14ac:dyDescent="0.25">
      <c r="A39" s="712"/>
      <c r="B39" s="47" t="str">
        <f t="shared" si="11"/>
        <v/>
      </c>
      <c r="C39" s="48" t="str">
        <f t="shared" si="10"/>
        <v/>
      </c>
      <c r="D39" s="49" t="str">
        <f>IF(B39="","",SUMIF('2-MATERIELS EQUIPEMENTS'!$F$13:$F$51,B39,'2-MATERIELS EQUIPEMENTS'!$T$13:$T$51))</f>
        <v/>
      </c>
      <c r="I39" s="39">
        <v>24</v>
      </c>
      <c r="J39" s="46" t="s">
        <v>715</v>
      </c>
      <c r="K39" s="46" t="s">
        <v>41</v>
      </c>
      <c r="L39" s="39" t="str">
        <f>IF(COUNTIF('3-DEPENSES PERS'!$AA$13:$AA$49,J39)=0,"",$J39)</f>
        <v/>
      </c>
      <c r="M39" s="39" t="str">
        <f t="shared" si="0"/>
        <v/>
      </c>
      <c r="N39" s="39" t="str">
        <f t="shared" si="1"/>
        <v/>
      </c>
      <c r="O39" s="39" t="str">
        <f>IF(COUNTIF('2-MATERIELS EQUIPEMENTS'!F$13:F$51,$J39)=0,"",$J39)</f>
        <v/>
      </c>
      <c r="P39" s="39" t="str">
        <f t="shared" si="2"/>
        <v/>
      </c>
      <c r="Q39" s="39" t="str">
        <f t="shared" si="3"/>
        <v/>
      </c>
      <c r="R39" s="39" t="str">
        <f>IF(COUNTIF('1-PRESTATIONS SERVICES'!W$13:W$51,$J39)=0,"",$J39)</f>
        <v/>
      </c>
      <c r="S39" s="39" t="str">
        <f t="shared" si="4"/>
        <v/>
      </c>
      <c r="T39" s="39" t="str">
        <f t="shared" si="5"/>
        <v/>
      </c>
      <c r="U39" s="39" t="str">
        <f>IF(COUNTIF('4-BAREME TRAVAUX'!E$13:E$63,J39)=0,"",$J39)</f>
        <v/>
      </c>
      <c r="V39" s="39" t="str">
        <f t="shared" si="6"/>
        <v/>
      </c>
      <c r="W39" s="39" t="str">
        <f t="shared" si="7"/>
        <v/>
      </c>
    </row>
    <row r="40" spans="1:23" ht="27" customHeight="1" x14ac:dyDescent="0.25">
      <c r="B40" s="50"/>
      <c r="C40" s="51"/>
      <c r="D40" s="52" t="str">
        <f>IF(B40="","",SUMIF(#REF!,B40,#REF!))</f>
        <v/>
      </c>
      <c r="I40" s="39">
        <v>25</v>
      </c>
      <c r="J40" s="46" t="s">
        <v>42</v>
      </c>
      <c r="K40" s="46" t="s">
        <v>43</v>
      </c>
      <c r="L40" s="39" t="str">
        <f>IF(COUNTIF('3-DEPENSES PERS'!$AA$13:$AA$49,J40)=0,"",$J40)</f>
        <v/>
      </c>
      <c r="M40" s="39" t="str">
        <f t="shared" si="0"/>
        <v/>
      </c>
      <c r="N40" s="39" t="str">
        <f t="shared" si="1"/>
        <v/>
      </c>
      <c r="O40" s="39" t="str">
        <f>IF(COUNTIF('2-MATERIELS EQUIPEMENTS'!F$13:F$51,$J40)=0,"",$J40)</f>
        <v/>
      </c>
      <c r="P40" s="39" t="str">
        <f t="shared" si="2"/>
        <v/>
      </c>
      <c r="Q40" s="39" t="str">
        <f t="shared" si="3"/>
        <v/>
      </c>
      <c r="R40" s="39" t="str">
        <f>IF(COUNTIF('1-PRESTATIONS SERVICES'!W$13:W$51,$J40)=0,"",$J40)</f>
        <v/>
      </c>
      <c r="S40" s="39" t="str">
        <f t="shared" si="4"/>
        <v/>
      </c>
      <c r="T40" s="39" t="str">
        <f t="shared" si="5"/>
        <v/>
      </c>
      <c r="U40" s="39" t="str">
        <f>IF(COUNTIF('4-BAREME TRAVAUX'!E$13:E$63,J40)=0,"",$J40)</f>
        <v/>
      </c>
      <c r="V40" s="39" t="str">
        <f t="shared" si="6"/>
        <v/>
      </c>
      <c r="W40" s="39" t="str">
        <f t="shared" si="7"/>
        <v/>
      </c>
    </row>
    <row r="41" spans="1:23" ht="27" customHeight="1" x14ac:dyDescent="0.25">
      <c r="B41" s="173" t="s">
        <v>690</v>
      </c>
      <c r="C41" s="177"/>
      <c r="D41" s="178">
        <f t="shared" ref="D41" si="12">SUM(D42:D51)</f>
        <v>0</v>
      </c>
      <c r="I41" s="39">
        <v>26</v>
      </c>
      <c r="J41" s="46" t="s">
        <v>716</v>
      </c>
      <c r="K41" s="46" t="s">
        <v>43</v>
      </c>
      <c r="L41" s="39" t="str">
        <f>IF(COUNTIF('3-DEPENSES PERS'!$AA$13:$AA$49,J41)=0,"",$J41)</f>
        <v/>
      </c>
      <c r="M41" s="39" t="str">
        <f t="shared" si="0"/>
        <v/>
      </c>
      <c r="N41" s="39" t="str">
        <f t="shared" si="1"/>
        <v/>
      </c>
      <c r="O41" s="39" t="str">
        <f>IF(COUNTIF('2-MATERIELS EQUIPEMENTS'!F$13:F$51,$J41)=0,"",$J41)</f>
        <v/>
      </c>
      <c r="P41" s="39" t="str">
        <f t="shared" si="2"/>
        <v/>
      </c>
      <c r="Q41" s="39" t="str">
        <f t="shared" si="3"/>
        <v/>
      </c>
      <c r="R41" s="39" t="str">
        <f>IF(COUNTIF('1-PRESTATIONS SERVICES'!W$13:W$51,$J41)=0,"",$J41)</f>
        <v/>
      </c>
      <c r="S41" s="39" t="str">
        <f t="shared" si="4"/>
        <v/>
      </c>
      <c r="T41" s="39" t="str">
        <f t="shared" si="5"/>
        <v/>
      </c>
      <c r="U41" s="39" t="str">
        <f>IF(COUNTIF('4-BAREME TRAVAUX'!E$13:E$63,J41)=0,"",$J41)</f>
        <v/>
      </c>
      <c r="V41" s="39" t="str">
        <f t="shared" si="6"/>
        <v/>
      </c>
      <c r="W41" s="39" t="str">
        <f t="shared" si="7"/>
        <v/>
      </c>
    </row>
    <row r="42" spans="1:23" ht="27" customHeight="1" x14ac:dyDescent="0.25">
      <c r="A42" s="710" t="s">
        <v>937</v>
      </c>
      <c r="B42" s="47" t="str">
        <f>IF(T16="","",T16)</f>
        <v/>
      </c>
      <c r="C42" s="48" t="str">
        <f t="shared" ref="C42:C51" si="13">IFERROR(INDEX($K$16:$K$115,MATCH(B42,$J$16:$J$115,0)),"")</f>
        <v/>
      </c>
      <c r="D42" s="49" t="str">
        <f>IF(B42="","",SUMIF('1-PRESTATIONS SERVICES'!$W$13:$W$51,B42,'1-PRESTATIONS SERVICES'!$T$13:$T$51))</f>
        <v/>
      </c>
      <c r="I42" s="39">
        <v>27</v>
      </c>
      <c r="J42" s="46" t="s">
        <v>44</v>
      </c>
      <c r="K42" s="46" t="s">
        <v>45</v>
      </c>
      <c r="L42" s="39" t="str">
        <f>IF(COUNTIF('3-DEPENSES PERS'!$AA$13:$AA$49,J42)=0,"",$J42)</f>
        <v/>
      </c>
      <c r="M42" s="39" t="str">
        <f t="shared" si="0"/>
        <v/>
      </c>
      <c r="N42" s="39" t="str">
        <f t="shared" si="1"/>
        <v/>
      </c>
      <c r="O42" s="39" t="str">
        <f>IF(COUNTIF('2-MATERIELS EQUIPEMENTS'!F$13:F$51,$J42)=0,"",$J42)</f>
        <v/>
      </c>
      <c r="P42" s="39" t="str">
        <f t="shared" si="2"/>
        <v/>
      </c>
      <c r="Q42" s="39" t="str">
        <f t="shared" si="3"/>
        <v/>
      </c>
      <c r="R42" s="39" t="str">
        <f>IF(COUNTIF('1-PRESTATIONS SERVICES'!W$13:W$51,$J42)=0,"",$J42)</f>
        <v/>
      </c>
      <c r="S42" s="39" t="str">
        <f t="shared" si="4"/>
        <v/>
      </c>
      <c r="T42" s="39" t="str">
        <f t="shared" si="5"/>
        <v/>
      </c>
      <c r="U42" s="39" t="str">
        <f>IF(COUNTIF('4-BAREME TRAVAUX'!E$13:E$63,J42)=0,"",$J42)</f>
        <v/>
      </c>
      <c r="V42" s="39" t="str">
        <f t="shared" si="6"/>
        <v/>
      </c>
      <c r="W42" s="39" t="str">
        <f t="shared" si="7"/>
        <v/>
      </c>
    </row>
    <row r="43" spans="1:23" ht="27" customHeight="1" x14ac:dyDescent="0.25">
      <c r="A43" s="711"/>
      <c r="B43" s="47" t="str">
        <f t="shared" ref="B43:B51" si="14">IF(T17="","",T17)</f>
        <v/>
      </c>
      <c r="C43" s="48" t="str">
        <f t="shared" si="13"/>
        <v/>
      </c>
      <c r="D43" s="49" t="str">
        <f>IF(B43="","",SUMIF('1-PRESTATIONS SERVICES'!$W$13:$W$51,B43,'1-PRESTATIONS SERVICES'!$T$13:$T$51))</f>
        <v/>
      </c>
      <c r="I43" s="39">
        <v>28</v>
      </c>
      <c r="J43" s="46" t="s">
        <v>717</v>
      </c>
      <c r="K43" s="46" t="s">
        <v>45</v>
      </c>
      <c r="L43" s="39" t="str">
        <f>IF(COUNTIF('3-DEPENSES PERS'!$AA$13:$AA$49,J43)=0,"",$J43)</f>
        <v/>
      </c>
      <c r="M43" s="39" t="str">
        <f t="shared" si="0"/>
        <v/>
      </c>
      <c r="N43" s="39" t="str">
        <f t="shared" si="1"/>
        <v/>
      </c>
      <c r="O43" s="39" t="str">
        <f>IF(COUNTIF('2-MATERIELS EQUIPEMENTS'!F$13:F$51,$J43)=0,"",$J43)</f>
        <v/>
      </c>
      <c r="P43" s="39" t="str">
        <f t="shared" si="2"/>
        <v/>
      </c>
      <c r="Q43" s="39" t="str">
        <f t="shared" si="3"/>
        <v/>
      </c>
      <c r="R43" s="39" t="str">
        <f>IF(COUNTIF('1-PRESTATIONS SERVICES'!W$13:W$51,$J43)=0,"",$J43)</f>
        <v/>
      </c>
      <c r="S43" s="39" t="str">
        <f t="shared" si="4"/>
        <v/>
      </c>
      <c r="T43" s="39" t="str">
        <f t="shared" si="5"/>
        <v/>
      </c>
      <c r="U43" s="39" t="str">
        <f>IF(COUNTIF('4-BAREME TRAVAUX'!E$13:E$63,J43)=0,"",$J43)</f>
        <v/>
      </c>
      <c r="V43" s="39" t="str">
        <f t="shared" si="6"/>
        <v/>
      </c>
      <c r="W43" s="39" t="str">
        <f t="shared" si="7"/>
        <v/>
      </c>
    </row>
    <row r="44" spans="1:23" ht="27" customHeight="1" x14ac:dyDescent="0.25">
      <c r="A44" s="711"/>
      <c r="B44" s="47" t="str">
        <f t="shared" si="14"/>
        <v/>
      </c>
      <c r="C44" s="48" t="str">
        <f t="shared" si="13"/>
        <v/>
      </c>
      <c r="D44" s="49" t="str">
        <f>IF(B44="","",SUMIF('1-PRESTATIONS SERVICES'!$W$13:$W$51,B44,'1-PRESTATIONS SERVICES'!$T$13:$T$51))</f>
        <v/>
      </c>
      <c r="I44" s="39">
        <v>29</v>
      </c>
      <c r="J44" s="46" t="s">
        <v>46</v>
      </c>
      <c r="K44" s="46" t="s">
        <v>47</v>
      </c>
      <c r="L44" s="39" t="str">
        <f>IF(COUNTIF('3-DEPENSES PERS'!$AA$13:$AA$49,J44)=0,"",$J44)</f>
        <v/>
      </c>
      <c r="M44" s="39" t="str">
        <f t="shared" si="0"/>
        <v/>
      </c>
      <c r="N44" s="39" t="str">
        <f t="shared" si="1"/>
        <v/>
      </c>
      <c r="O44" s="39" t="str">
        <f>IF(COUNTIF('2-MATERIELS EQUIPEMENTS'!F$13:F$51,$J44)=0,"",$J44)</f>
        <v/>
      </c>
      <c r="P44" s="39" t="str">
        <f t="shared" si="2"/>
        <v/>
      </c>
      <c r="Q44" s="39" t="str">
        <f t="shared" si="3"/>
        <v/>
      </c>
      <c r="R44" s="39" t="str">
        <f>IF(COUNTIF('1-PRESTATIONS SERVICES'!W$13:W$51,$J44)=0,"",$J44)</f>
        <v/>
      </c>
      <c r="S44" s="39" t="str">
        <f t="shared" si="4"/>
        <v/>
      </c>
      <c r="T44" s="39" t="str">
        <f t="shared" si="5"/>
        <v/>
      </c>
      <c r="U44" s="39" t="str">
        <f>IF(COUNTIF('4-BAREME TRAVAUX'!E$13:E$63,J44)=0,"",$J44)</f>
        <v/>
      </c>
      <c r="V44" s="39" t="str">
        <f t="shared" si="6"/>
        <v/>
      </c>
      <c r="W44" s="39" t="str">
        <f t="shared" si="7"/>
        <v/>
      </c>
    </row>
    <row r="45" spans="1:23" ht="27" customHeight="1" x14ac:dyDescent="0.25">
      <c r="A45" s="711"/>
      <c r="B45" s="47" t="str">
        <f t="shared" si="14"/>
        <v/>
      </c>
      <c r="C45" s="48" t="str">
        <f t="shared" si="13"/>
        <v/>
      </c>
      <c r="D45" s="49" t="str">
        <f>IF(B45="","",SUMIF('1-PRESTATIONS SERVICES'!$W$13:$W$51,B45,'1-PRESTATIONS SERVICES'!$T$13:$T$51))</f>
        <v/>
      </c>
      <c r="I45" s="39">
        <v>30</v>
      </c>
      <c r="J45" s="46" t="s">
        <v>718</v>
      </c>
      <c r="K45" s="46" t="s">
        <v>47</v>
      </c>
      <c r="L45" s="39" t="str">
        <f>IF(COUNTIF('3-DEPENSES PERS'!$AA$13:$AA$49,J45)=0,"",$J45)</f>
        <v/>
      </c>
      <c r="M45" s="39" t="str">
        <f t="shared" si="0"/>
        <v/>
      </c>
      <c r="N45" s="39" t="str">
        <f t="shared" si="1"/>
        <v/>
      </c>
      <c r="O45" s="39" t="str">
        <f>IF(COUNTIF('2-MATERIELS EQUIPEMENTS'!F$13:F$51,$J45)=0,"",$J45)</f>
        <v/>
      </c>
      <c r="P45" s="39" t="str">
        <f t="shared" si="2"/>
        <v/>
      </c>
      <c r="Q45" s="39" t="str">
        <f t="shared" si="3"/>
        <v/>
      </c>
      <c r="R45" s="39" t="str">
        <f>IF(COUNTIF('1-PRESTATIONS SERVICES'!W$13:W$51,$J45)=0,"",$J45)</f>
        <v/>
      </c>
      <c r="S45" s="39" t="str">
        <f t="shared" si="4"/>
        <v/>
      </c>
      <c r="T45" s="39" t="str">
        <f t="shared" si="5"/>
        <v/>
      </c>
      <c r="U45" s="39" t="str">
        <f>IF(COUNTIF('4-BAREME TRAVAUX'!E$13:E$63,J45)=0,"",$J45)</f>
        <v/>
      </c>
      <c r="V45" s="39" t="str">
        <f t="shared" si="6"/>
        <v/>
      </c>
      <c r="W45" s="39" t="str">
        <f t="shared" si="7"/>
        <v/>
      </c>
    </row>
    <row r="46" spans="1:23" ht="27" customHeight="1" x14ac:dyDescent="0.25">
      <c r="A46" s="711"/>
      <c r="B46" s="47" t="str">
        <f t="shared" si="14"/>
        <v/>
      </c>
      <c r="C46" s="48" t="str">
        <f t="shared" si="13"/>
        <v/>
      </c>
      <c r="D46" s="49" t="str">
        <f>IF(B46="","",SUMIF('1-PRESTATIONS SERVICES'!$W$13:$W$51,B46,'1-PRESTATIONS SERVICES'!$T$13:$T$51))</f>
        <v/>
      </c>
      <c r="I46" s="39">
        <v>31</v>
      </c>
      <c r="J46" s="46" t="s">
        <v>680</v>
      </c>
      <c r="K46" s="46" t="s">
        <v>48</v>
      </c>
      <c r="L46" s="39" t="str">
        <f>IF(COUNTIF('3-DEPENSES PERS'!$AA$13:$AA$49,J46)=0,"",$J46)</f>
        <v/>
      </c>
      <c r="M46" s="39" t="str">
        <f t="shared" si="0"/>
        <v/>
      </c>
      <c r="N46" s="39" t="str">
        <f t="shared" si="1"/>
        <v/>
      </c>
      <c r="O46" s="39" t="str">
        <f>IF(COUNTIF('2-MATERIELS EQUIPEMENTS'!F$13:F$51,$J46)=0,"",$J46)</f>
        <v/>
      </c>
      <c r="P46" s="39" t="str">
        <f t="shared" si="2"/>
        <v/>
      </c>
      <c r="Q46" s="39" t="str">
        <f t="shared" si="3"/>
        <v/>
      </c>
      <c r="R46" s="39" t="str">
        <f>IF(COUNTIF('1-PRESTATIONS SERVICES'!W$13:W$51,$J46)=0,"",$J46)</f>
        <v/>
      </c>
      <c r="S46" s="39" t="str">
        <f t="shared" si="4"/>
        <v/>
      </c>
      <c r="T46" s="39" t="str">
        <f t="shared" si="5"/>
        <v/>
      </c>
      <c r="U46" s="39" t="str">
        <f>IF(COUNTIF('4-BAREME TRAVAUX'!E$13:E$63,J46)=0,"",$J46)</f>
        <v/>
      </c>
      <c r="V46" s="39" t="str">
        <f t="shared" si="6"/>
        <v/>
      </c>
      <c r="W46" s="39" t="str">
        <f t="shared" si="7"/>
        <v/>
      </c>
    </row>
    <row r="47" spans="1:23" ht="27" customHeight="1" x14ac:dyDescent="0.25">
      <c r="A47" s="711"/>
      <c r="B47" s="47" t="str">
        <f t="shared" si="14"/>
        <v/>
      </c>
      <c r="C47" s="48" t="str">
        <f t="shared" si="13"/>
        <v/>
      </c>
      <c r="D47" s="49" t="str">
        <f>IF(B47="","",SUMIF('1-PRESTATIONS SERVICES'!$W$13:$W$51,B47,'1-PRESTATIONS SERVICES'!$T$13:$T$51))</f>
        <v/>
      </c>
      <c r="I47" s="39">
        <v>32</v>
      </c>
      <c r="J47" s="46" t="s">
        <v>719</v>
      </c>
      <c r="K47" s="46" t="s">
        <v>48</v>
      </c>
      <c r="L47" s="39" t="str">
        <f>IF(COUNTIF('3-DEPENSES PERS'!$AA$13:$AA$49,J47)=0,"",$J47)</f>
        <v/>
      </c>
      <c r="M47" s="39" t="str">
        <f t="shared" si="0"/>
        <v/>
      </c>
      <c r="N47" s="39" t="str">
        <f t="shared" si="1"/>
        <v/>
      </c>
      <c r="O47" s="39" t="str">
        <f>IF(COUNTIF('2-MATERIELS EQUIPEMENTS'!F$13:F$51,$J47)=0,"",$J47)</f>
        <v/>
      </c>
      <c r="P47" s="39" t="str">
        <f t="shared" si="2"/>
        <v/>
      </c>
      <c r="Q47" s="39" t="str">
        <f t="shared" si="3"/>
        <v/>
      </c>
      <c r="R47" s="39" t="str">
        <f>IF(COUNTIF('1-PRESTATIONS SERVICES'!W$13:W$51,$J47)=0,"",$J47)</f>
        <v/>
      </c>
      <c r="S47" s="39" t="str">
        <f t="shared" si="4"/>
        <v/>
      </c>
      <c r="T47" s="39" t="str">
        <f t="shared" si="5"/>
        <v/>
      </c>
      <c r="U47" s="39" t="str">
        <f>IF(COUNTIF('4-BAREME TRAVAUX'!E$13:E$63,J47)=0,"",$J47)</f>
        <v/>
      </c>
      <c r="V47" s="39" t="str">
        <f t="shared" si="6"/>
        <v/>
      </c>
      <c r="W47" s="39" t="str">
        <f t="shared" si="7"/>
        <v/>
      </c>
    </row>
    <row r="48" spans="1:23" ht="27" customHeight="1" x14ac:dyDescent="0.25">
      <c r="A48" s="711"/>
      <c r="B48" s="47" t="str">
        <f t="shared" si="14"/>
        <v/>
      </c>
      <c r="C48" s="48" t="str">
        <f t="shared" si="13"/>
        <v/>
      </c>
      <c r="D48" s="49" t="str">
        <f>IF(B48="","",SUMIF('1-PRESTATIONS SERVICES'!$W$13:$W$51,B48,'1-PRESTATIONS SERVICES'!$T$13:$T$51))</f>
        <v/>
      </c>
      <c r="I48" s="39">
        <v>33</v>
      </c>
      <c r="J48" s="46" t="s">
        <v>49</v>
      </c>
      <c r="K48" s="46" t="s">
        <v>50</v>
      </c>
      <c r="L48" s="39" t="str">
        <f>IF(COUNTIF('3-DEPENSES PERS'!$AA$13:$AA$49,J48)=0,"",$J48)</f>
        <v/>
      </c>
      <c r="M48" s="39" t="str">
        <f t="shared" si="0"/>
        <v/>
      </c>
      <c r="N48" s="39" t="str">
        <f t="shared" si="1"/>
        <v/>
      </c>
      <c r="O48" s="39" t="str">
        <f>IF(COUNTIF('2-MATERIELS EQUIPEMENTS'!F$13:F$51,$J48)=0,"",$J48)</f>
        <v/>
      </c>
      <c r="P48" s="39" t="str">
        <f t="shared" si="2"/>
        <v/>
      </c>
      <c r="Q48" s="39" t="str">
        <f t="shared" si="3"/>
        <v/>
      </c>
      <c r="R48" s="39" t="str">
        <f>IF(COUNTIF('1-PRESTATIONS SERVICES'!W$13:W$51,$J48)=0,"",$J48)</f>
        <v/>
      </c>
      <c r="S48" s="39" t="str">
        <f t="shared" si="4"/>
        <v/>
      </c>
      <c r="T48" s="39" t="str">
        <f t="shared" si="5"/>
        <v/>
      </c>
      <c r="U48" s="39" t="str">
        <f>IF(COUNTIF('4-BAREME TRAVAUX'!E$13:E$63,J48)=0,"",$J48)</f>
        <v/>
      </c>
      <c r="V48" s="39" t="str">
        <f t="shared" si="6"/>
        <v/>
      </c>
      <c r="W48" s="39" t="str">
        <f t="shared" si="7"/>
        <v/>
      </c>
    </row>
    <row r="49" spans="1:24" ht="27" customHeight="1" x14ac:dyDescent="0.25">
      <c r="A49" s="711"/>
      <c r="B49" s="47" t="str">
        <f t="shared" si="14"/>
        <v/>
      </c>
      <c r="C49" s="48" t="str">
        <f t="shared" si="13"/>
        <v/>
      </c>
      <c r="D49" s="49" t="str">
        <f>IF(B49="","",SUMIF('1-PRESTATIONS SERVICES'!$W$13:$W$51,B49,'1-PRESTATIONS SERVICES'!$T$13:$T$51))</f>
        <v/>
      </c>
      <c r="I49" s="39">
        <v>34</v>
      </c>
      <c r="J49" s="46" t="s">
        <v>720</v>
      </c>
      <c r="K49" s="46" t="s">
        <v>50</v>
      </c>
      <c r="L49" s="39" t="str">
        <f>IF(COUNTIF('3-DEPENSES PERS'!$AA$13:$AA$49,J49)=0,"",$J49)</f>
        <v/>
      </c>
      <c r="M49" s="39" t="str">
        <f t="shared" si="0"/>
        <v/>
      </c>
      <c r="N49" s="39" t="str">
        <f t="shared" si="1"/>
        <v/>
      </c>
      <c r="O49" s="39" t="str">
        <f>IF(COUNTIF('2-MATERIELS EQUIPEMENTS'!F$13:F$51,$J49)=0,"",$J49)</f>
        <v/>
      </c>
      <c r="P49" s="39" t="str">
        <f t="shared" si="2"/>
        <v/>
      </c>
      <c r="Q49" s="39" t="str">
        <f t="shared" si="3"/>
        <v/>
      </c>
      <c r="R49" s="39" t="str">
        <f>IF(COUNTIF('1-PRESTATIONS SERVICES'!W$13:W$51,$J49)=0,"",$J49)</f>
        <v/>
      </c>
      <c r="S49" s="39" t="str">
        <f t="shared" si="4"/>
        <v/>
      </c>
      <c r="T49" s="39" t="str">
        <f t="shared" si="5"/>
        <v/>
      </c>
      <c r="U49" s="39" t="str">
        <f>IF(COUNTIF('4-BAREME TRAVAUX'!E$13:E$63,J49)=0,"",$J49)</f>
        <v/>
      </c>
      <c r="V49" s="39" t="str">
        <f t="shared" si="6"/>
        <v/>
      </c>
      <c r="W49" s="39" t="str">
        <f t="shared" si="7"/>
        <v/>
      </c>
    </row>
    <row r="50" spans="1:24" ht="27" customHeight="1" x14ac:dyDescent="0.25">
      <c r="A50" s="711"/>
      <c r="B50" s="47" t="str">
        <f t="shared" si="14"/>
        <v/>
      </c>
      <c r="C50" s="48" t="str">
        <f t="shared" si="13"/>
        <v/>
      </c>
      <c r="D50" s="49" t="str">
        <f>IF(B50="","",SUMIF('1-PRESTATIONS SERVICES'!$W$13:$W$51,B50,'1-PRESTATIONS SERVICES'!$T$13:$T$51))</f>
        <v/>
      </c>
      <c r="I50" s="39">
        <v>35</v>
      </c>
      <c r="J50" s="46" t="s">
        <v>51</v>
      </c>
      <c r="K50" s="46" t="s">
        <v>52</v>
      </c>
      <c r="L50" s="39" t="str">
        <f>IF(COUNTIF('3-DEPENSES PERS'!$AA$13:$AA$49,J50)=0,"",$J50)</f>
        <v/>
      </c>
      <c r="M50" s="39" t="str">
        <f t="shared" si="0"/>
        <v/>
      </c>
      <c r="N50" s="39" t="str">
        <f t="shared" si="1"/>
        <v/>
      </c>
      <c r="O50" s="39" t="str">
        <f>IF(COUNTIF('2-MATERIELS EQUIPEMENTS'!F$13:F$51,$J50)=0,"",$J50)</f>
        <v/>
      </c>
      <c r="P50" s="39" t="str">
        <f t="shared" si="2"/>
        <v/>
      </c>
      <c r="Q50" s="39" t="str">
        <f t="shared" si="3"/>
        <v/>
      </c>
      <c r="R50" s="39" t="str">
        <f>IF(COUNTIF('1-PRESTATIONS SERVICES'!W$13:W$51,$J50)=0,"",$J50)</f>
        <v/>
      </c>
      <c r="S50" s="39" t="str">
        <f t="shared" si="4"/>
        <v/>
      </c>
      <c r="T50" s="39" t="str">
        <f t="shared" si="5"/>
        <v/>
      </c>
      <c r="U50" s="39" t="str">
        <f>IF(COUNTIF('4-BAREME TRAVAUX'!E$13:E$63,J50)=0,"",$J50)</f>
        <v/>
      </c>
      <c r="V50" s="39" t="str">
        <f t="shared" si="6"/>
        <v/>
      </c>
      <c r="W50" s="39" t="str">
        <f t="shared" si="7"/>
        <v/>
      </c>
    </row>
    <row r="51" spans="1:24" ht="27" customHeight="1" x14ac:dyDescent="0.25">
      <c r="A51" s="712"/>
      <c r="B51" s="47" t="str">
        <f t="shared" si="14"/>
        <v/>
      </c>
      <c r="C51" s="48" t="str">
        <f t="shared" si="13"/>
        <v/>
      </c>
      <c r="D51" s="49" t="str">
        <f>IF(B51="","",SUMIF('1-PRESTATIONS SERVICES'!$W$13:$W$51,B51,'1-PRESTATIONS SERVICES'!$T$13:$T$51))</f>
        <v/>
      </c>
      <c r="I51" s="39">
        <v>36</v>
      </c>
      <c r="J51" s="46" t="s">
        <v>721</v>
      </c>
      <c r="K51" s="46" t="s">
        <v>52</v>
      </c>
      <c r="L51" s="39" t="str">
        <f>IF(COUNTIF('3-DEPENSES PERS'!$AA$13:$AA$49,J51)=0,"",$J51)</f>
        <v/>
      </c>
      <c r="M51" s="39" t="str">
        <f t="shared" si="0"/>
        <v/>
      </c>
      <c r="N51" s="39" t="str">
        <f t="shared" si="1"/>
        <v/>
      </c>
      <c r="O51" s="39" t="str">
        <f>IF(COUNTIF('2-MATERIELS EQUIPEMENTS'!F$13:F$51,$J51)=0,"",$J51)</f>
        <v/>
      </c>
      <c r="P51" s="39" t="str">
        <f t="shared" si="2"/>
        <v/>
      </c>
      <c r="Q51" s="39" t="str">
        <f t="shared" si="3"/>
        <v/>
      </c>
      <c r="R51" s="39" t="str">
        <f>IF(COUNTIF('1-PRESTATIONS SERVICES'!W$13:W$51,$J51)=0,"",$J51)</f>
        <v/>
      </c>
      <c r="S51" s="39" t="str">
        <f t="shared" si="4"/>
        <v/>
      </c>
      <c r="T51" s="39" t="str">
        <f t="shared" si="5"/>
        <v/>
      </c>
      <c r="U51" s="39" t="str">
        <f>IF(COUNTIF('4-BAREME TRAVAUX'!E$13:E$63,J51)=0,"",$J51)</f>
        <v/>
      </c>
      <c r="V51" s="39" t="str">
        <f t="shared" si="6"/>
        <v/>
      </c>
      <c r="W51" s="39" t="str">
        <f t="shared" si="7"/>
        <v/>
      </c>
    </row>
    <row r="52" spans="1:24" s="53" customFormat="1" ht="27" customHeight="1" x14ac:dyDescent="0.25">
      <c r="B52" s="54"/>
      <c r="C52" s="55"/>
      <c r="D52" s="52" t="str">
        <f>IF(B52="","",SUMIF(#REF!,B52,#REF!))</f>
        <v/>
      </c>
      <c r="E52" s="39"/>
      <c r="F52" s="39"/>
      <c r="G52" s="39"/>
      <c r="H52" s="39"/>
      <c r="I52" s="39">
        <v>37</v>
      </c>
      <c r="J52" s="46" t="s">
        <v>53</v>
      </c>
      <c r="K52" s="46" t="s">
        <v>54</v>
      </c>
      <c r="L52" s="39" t="str">
        <f>IF(COUNTIF('3-DEPENSES PERS'!$AA$13:$AA$49,J52)=0,"",$J52)</f>
        <v/>
      </c>
      <c r="M52" s="39" t="str">
        <f t="shared" si="0"/>
        <v/>
      </c>
      <c r="N52" s="39" t="str">
        <f t="shared" si="1"/>
        <v/>
      </c>
      <c r="O52" s="39" t="str">
        <f>IF(COUNTIF('2-MATERIELS EQUIPEMENTS'!F$13:F$51,$J52)=0,"",$J52)</f>
        <v/>
      </c>
      <c r="P52" s="39" t="str">
        <f t="shared" si="2"/>
        <v/>
      </c>
      <c r="Q52" s="39" t="str">
        <f t="shared" si="3"/>
        <v/>
      </c>
      <c r="R52" s="39" t="str">
        <f>IF(COUNTIF('1-PRESTATIONS SERVICES'!W$13:W$51,$J52)=0,"",$J52)</f>
        <v/>
      </c>
      <c r="S52" s="39" t="str">
        <f t="shared" si="4"/>
        <v/>
      </c>
      <c r="T52" s="39" t="str">
        <f t="shared" si="5"/>
        <v/>
      </c>
      <c r="U52" s="39" t="str">
        <f>IF(COUNTIF('4-BAREME TRAVAUX'!E$13:E$63,J52)=0,"",$J52)</f>
        <v/>
      </c>
      <c r="V52" s="39" t="str">
        <f t="shared" si="6"/>
        <v/>
      </c>
      <c r="W52" s="39" t="str">
        <f t="shared" si="7"/>
        <v/>
      </c>
      <c r="X52" s="39"/>
    </row>
    <row r="53" spans="1:24" ht="38.450000000000003" customHeight="1" x14ac:dyDescent="0.25">
      <c r="B53" s="173" t="s">
        <v>1173</v>
      </c>
      <c r="C53" s="177"/>
      <c r="D53" s="178">
        <f>SUM(D54:D64)</f>
        <v>0</v>
      </c>
      <c r="I53" s="39">
        <v>38</v>
      </c>
      <c r="J53" s="46" t="s">
        <v>722</v>
      </c>
      <c r="K53" s="46" t="s">
        <v>54</v>
      </c>
      <c r="L53" s="39" t="str">
        <f>IF(COUNTIF('3-DEPENSES PERS'!$AA$13:$AA$49,J53)=0,"",$J53)</f>
        <v/>
      </c>
      <c r="M53" s="39" t="str">
        <f t="shared" si="0"/>
        <v/>
      </c>
      <c r="N53" s="39" t="str">
        <f t="shared" si="1"/>
        <v/>
      </c>
      <c r="O53" s="39" t="str">
        <f>IF(COUNTIF('2-MATERIELS EQUIPEMENTS'!F$13:F$51,$J53)=0,"",$J53)</f>
        <v/>
      </c>
      <c r="P53" s="39" t="str">
        <f t="shared" si="2"/>
        <v/>
      </c>
      <c r="Q53" s="39" t="str">
        <f t="shared" si="3"/>
        <v/>
      </c>
      <c r="R53" s="39" t="str">
        <f>IF(COUNTIF('1-PRESTATIONS SERVICES'!W$13:W$51,$J53)=0,"",$J53)</f>
        <v/>
      </c>
      <c r="S53" s="39" t="str">
        <f t="shared" si="4"/>
        <v/>
      </c>
      <c r="T53" s="39" t="str">
        <f t="shared" si="5"/>
        <v/>
      </c>
      <c r="U53" s="39" t="str">
        <f>IF(COUNTIF('4-BAREME TRAVAUX'!E$13:E$63,J53)=0,"",$J53)</f>
        <v/>
      </c>
      <c r="V53" s="39" t="str">
        <f t="shared" si="6"/>
        <v/>
      </c>
      <c r="W53" s="39" t="str">
        <f t="shared" si="7"/>
        <v/>
      </c>
    </row>
    <row r="54" spans="1:24" ht="27" customHeight="1" x14ac:dyDescent="0.25">
      <c r="A54" s="710" t="s">
        <v>937</v>
      </c>
      <c r="B54" s="47" t="str">
        <f>IF(W16="","",W16)</f>
        <v/>
      </c>
      <c r="C54" s="48" t="str">
        <f t="shared" ref="C54:C63" si="15">IFERROR(INDEX($K$16:$K$115,MATCH(B54,$J$16:$J$115,0)),"")</f>
        <v/>
      </c>
      <c r="D54" s="49" t="str">
        <f>IF(B54="","",SUMIF('4-BAREME TRAVAUX'!$E$13:$E$63,B54,'4-BAREME TRAVAUX'!$N$13:$N$63))</f>
        <v/>
      </c>
      <c r="I54" s="39">
        <v>39</v>
      </c>
      <c r="J54" s="46" t="s">
        <v>55</v>
      </c>
      <c r="K54" s="46" t="s">
        <v>56</v>
      </c>
      <c r="L54" s="39" t="str">
        <f>IF(COUNTIF('3-DEPENSES PERS'!$AA$13:$AA$49,J54)=0,"",$J54)</f>
        <v/>
      </c>
      <c r="M54" s="39" t="str">
        <f t="shared" si="0"/>
        <v/>
      </c>
      <c r="N54" s="39" t="str">
        <f t="shared" si="1"/>
        <v/>
      </c>
      <c r="O54" s="39" t="str">
        <f>IF(COUNTIF('2-MATERIELS EQUIPEMENTS'!F$13:F$51,$J54)=0,"",$J54)</f>
        <v/>
      </c>
      <c r="P54" s="39" t="str">
        <f t="shared" si="2"/>
        <v/>
      </c>
      <c r="Q54" s="39" t="str">
        <f t="shared" si="3"/>
        <v/>
      </c>
      <c r="R54" s="39" t="str">
        <f>IF(COUNTIF('1-PRESTATIONS SERVICES'!W$13:W$51,$J54)=0,"",$J54)</f>
        <v/>
      </c>
      <c r="S54" s="39" t="str">
        <f t="shared" si="4"/>
        <v/>
      </c>
      <c r="T54" s="39" t="str">
        <f t="shared" si="5"/>
        <v/>
      </c>
      <c r="U54" s="39" t="str">
        <f>IF(COUNTIF('4-BAREME TRAVAUX'!E$13:E$63,J54)=0,"",$J54)</f>
        <v/>
      </c>
      <c r="V54" s="39" t="str">
        <f t="shared" si="6"/>
        <v/>
      </c>
      <c r="W54" s="39" t="str">
        <f t="shared" si="7"/>
        <v/>
      </c>
    </row>
    <row r="55" spans="1:24" ht="27" customHeight="1" x14ac:dyDescent="0.25">
      <c r="A55" s="711"/>
      <c r="B55" s="47" t="str">
        <f t="shared" ref="B55:B63" si="16">IF(W17="","",W17)</f>
        <v/>
      </c>
      <c r="C55" s="48" t="str">
        <f t="shared" si="15"/>
        <v/>
      </c>
      <c r="D55" s="49" t="str">
        <f>IF(B55="","",SUMIF('4-BAREME TRAVAUX'!$E$13:$E$63,B55,'4-BAREME TRAVAUX'!$N$13:$N$63))</f>
        <v/>
      </c>
      <c r="I55" s="39">
        <v>40</v>
      </c>
      <c r="J55" s="46" t="s">
        <v>723</v>
      </c>
      <c r="K55" s="46" t="s">
        <v>56</v>
      </c>
      <c r="L55" s="39" t="str">
        <f>IF(COUNTIF('3-DEPENSES PERS'!$AA$13:$AA$49,J55)=0,"",$J55)</f>
        <v/>
      </c>
      <c r="M55" s="39" t="str">
        <f t="shared" si="0"/>
        <v/>
      </c>
      <c r="N55" s="39" t="str">
        <f t="shared" si="1"/>
        <v/>
      </c>
      <c r="O55" s="39" t="str">
        <f>IF(COUNTIF('2-MATERIELS EQUIPEMENTS'!F$13:F$51,$J55)=0,"",$J55)</f>
        <v/>
      </c>
      <c r="P55" s="39" t="str">
        <f t="shared" si="2"/>
        <v/>
      </c>
      <c r="Q55" s="39" t="str">
        <f t="shared" si="3"/>
        <v/>
      </c>
      <c r="R55" s="39" t="str">
        <f>IF(COUNTIF('1-PRESTATIONS SERVICES'!W$13:W$51,$J55)=0,"",$J55)</f>
        <v/>
      </c>
      <c r="S55" s="39" t="str">
        <f t="shared" si="4"/>
        <v/>
      </c>
      <c r="T55" s="39" t="str">
        <f t="shared" si="5"/>
        <v/>
      </c>
      <c r="U55" s="39" t="str">
        <f>IF(COUNTIF('4-BAREME TRAVAUX'!E$13:E$63,J55)=0,"",$J55)</f>
        <v/>
      </c>
      <c r="V55" s="39" t="str">
        <f t="shared" si="6"/>
        <v/>
      </c>
      <c r="W55" s="39" t="str">
        <f t="shared" si="7"/>
        <v/>
      </c>
    </row>
    <row r="56" spans="1:24" s="53" customFormat="1" ht="27" customHeight="1" x14ac:dyDescent="0.25">
      <c r="A56" s="711"/>
      <c r="B56" s="47" t="str">
        <f t="shared" si="16"/>
        <v/>
      </c>
      <c r="C56" s="48" t="str">
        <f t="shared" si="15"/>
        <v/>
      </c>
      <c r="D56" s="49" t="str">
        <f>IF(B56="","",SUMIF('4-BAREME TRAVAUX'!$E$13:$E$63,B56,'4-BAREME TRAVAUX'!$N$13:$N$63))</f>
        <v/>
      </c>
      <c r="E56" s="39"/>
      <c r="F56" s="39"/>
      <c r="G56" s="39"/>
      <c r="H56" s="39"/>
      <c r="I56" s="39">
        <v>41</v>
      </c>
      <c r="J56" s="46" t="s">
        <v>57</v>
      </c>
      <c r="K56" s="46" t="s">
        <v>58</v>
      </c>
      <c r="L56" s="39" t="str">
        <f>IF(COUNTIF('3-DEPENSES PERS'!$AA$13:$AA$49,J56)=0,"",$J56)</f>
        <v/>
      </c>
      <c r="M56" s="39" t="str">
        <f t="shared" si="0"/>
        <v/>
      </c>
      <c r="N56" s="39" t="str">
        <f t="shared" si="1"/>
        <v/>
      </c>
      <c r="O56" s="39" t="str">
        <f>IF(COUNTIF('2-MATERIELS EQUIPEMENTS'!F$13:F$51,$J56)=0,"",$J56)</f>
        <v/>
      </c>
      <c r="P56" s="39" t="str">
        <f t="shared" si="2"/>
        <v/>
      </c>
      <c r="Q56" s="39" t="str">
        <f t="shared" si="3"/>
        <v/>
      </c>
      <c r="R56" s="39" t="str">
        <f>IF(COUNTIF('1-PRESTATIONS SERVICES'!W$13:W$51,$J56)=0,"",$J56)</f>
        <v/>
      </c>
      <c r="S56" s="39" t="str">
        <f t="shared" si="4"/>
        <v/>
      </c>
      <c r="T56" s="39" t="str">
        <f t="shared" si="5"/>
        <v/>
      </c>
      <c r="U56" s="39" t="str">
        <f>IF(COUNTIF('4-BAREME TRAVAUX'!E$13:E$63,J56)=0,"",$J56)</f>
        <v/>
      </c>
      <c r="V56" s="39" t="str">
        <f t="shared" si="6"/>
        <v/>
      </c>
      <c r="W56" s="39" t="str">
        <f t="shared" si="7"/>
        <v/>
      </c>
      <c r="X56" s="39"/>
    </row>
    <row r="57" spans="1:24" ht="27" customHeight="1" x14ac:dyDescent="0.25">
      <c r="A57" s="711"/>
      <c r="B57" s="47" t="str">
        <f t="shared" si="16"/>
        <v/>
      </c>
      <c r="C57" s="48" t="str">
        <f t="shared" si="15"/>
        <v/>
      </c>
      <c r="D57" s="49" t="str">
        <f>IF(B57="","",SUMIF('4-BAREME TRAVAUX'!$E$13:$E$63,B57,'4-BAREME TRAVAUX'!$N$13:$N$63))</f>
        <v/>
      </c>
      <c r="I57" s="39">
        <v>42</v>
      </c>
      <c r="J57" s="46" t="s">
        <v>724</v>
      </c>
      <c r="K57" s="46" t="s">
        <v>58</v>
      </c>
      <c r="L57" s="39" t="str">
        <f>IF(COUNTIF('3-DEPENSES PERS'!$AA$13:$AA$49,J57)=0,"",$J57)</f>
        <v/>
      </c>
      <c r="M57" s="39" t="str">
        <f t="shared" si="0"/>
        <v/>
      </c>
      <c r="N57" s="39" t="str">
        <f t="shared" si="1"/>
        <v/>
      </c>
      <c r="O57" s="39" t="str">
        <f>IF(COUNTIF('2-MATERIELS EQUIPEMENTS'!F$13:F$51,$J57)=0,"",$J57)</f>
        <v/>
      </c>
      <c r="P57" s="39" t="str">
        <f t="shared" si="2"/>
        <v/>
      </c>
      <c r="Q57" s="39" t="str">
        <f t="shared" si="3"/>
        <v/>
      </c>
      <c r="R57" s="39" t="str">
        <f>IF(COUNTIF('1-PRESTATIONS SERVICES'!W$13:W$51,$J57)=0,"",$J57)</f>
        <v/>
      </c>
      <c r="S57" s="39" t="str">
        <f t="shared" si="4"/>
        <v/>
      </c>
      <c r="T57" s="39" t="str">
        <f t="shared" si="5"/>
        <v/>
      </c>
      <c r="U57" s="39" t="str">
        <f>IF(COUNTIF('4-BAREME TRAVAUX'!E$13:E$63,J57)=0,"",$J57)</f>
        <v/>
      </c>
      <c r="V57" s="39" t="str">
        <f t="shared" si="6"/>
        <v/>
      </c>
      <c r="W57" s="39" t="str">
        <f t="shared" si="7"/>
        <v/>
      </c>
    </row>
    <row r="58" spans="1:24" ht="27" customHeight="1" x14ac:dyDescent="0.25">
      <c r="A58" s="711"/>
      <c r="B58" s="47" t="str">
        <f t="shared" si="16"/>
        <v/>
      </c>
      <c r="C58" s="48" t="str">
        <f t="shared" si="15"/>
        <v/>
      </c>
      <c r="D58" s="49" t="str">
        <f>IF(B58="","",SUMIF('4-BAREME TRAVAUX'!$E$13:$E$63,B58,'4-BAREME TRAVAUX'!$N$13:$N$63))</f>
        <v/>
      </c>
      <c r="I58" s="39">
        <v>43</v>
      </c>
      <c r="J58" s="46" t="s">
        <v>59</v>
      </c>
      <c r="K58" s="46" t="s">
        <v>60</v>
      </c>
      <c r="L58" s="39" t="str">
        <f>IF(COUNTIF('3-DEPENSES PERS'!$AA$13:$AA$49,J58)=0,"",$J58)</f>
        <v/>
      </c>
      <c r="M58" s="39" t="str">
        <f t="shared" si="0"/>
        <v/>
      </c>
      <c r="N58" s="39" t="str">
        <f t="shared" si="1"/>
        <v/>
      </c>
      <c r="O58" s="39" t="str">
        <f>IF(COUNTIF('2-MATERIELS EQUIPEMENTS'!F$13:F$51,$J58)=0,"",$J58)</f>
        <v/>
      </c>
      <c r="P58" s="39" t="str">
        <f t="shared" si="2"/>
        <v/>
      </c>
      <c r="Q58" s="39" t="str">
        <f t="shared" si="3"/>
        <v/>
      </c>
      <c r="R58" s="39" t="str">
        <f>IF(COUNTIF('1-PRESTATIONS SERVICES'!W$13:W$51,$J58)=0,"",$J58)</f>
        <v/>
      </c>
      <c r="S58" s="39" t="str">
        <f t="shared" si="4"/>
        <v/>
      </c>
      <c r="T58" s="39" t="str">
        <f t="shared" si="5"/>
        <v/>
      </c>
      <c r="U58" s="39" t="str">
        <f>IF(COUNTIF('4-BAREME TRAVAUX'!E$13:E$63,J58)=0,"",$J58)</f>
        <v/>
      </c>
      <c r="V58" s="39" t="str">
        <f t="shared" si="6"/>
        <v/>
      </c>
      <c r="W58" s="39" t="str">
        <f t="shared" si="7"/>
        <v/>
      </c>
    </row>
    <row r="59" spans="1:24" ht="27" customHeight="1" x14ac:dyDescent="0.25">
      <c r="A59" s="711"/>
      <c r="B59" s="47" t="str">
        <f t="shared" si="16"/>
        <v/>
      </c>
      <c r="C59" s="48" t="str">
        <f t="shared" si="15"/>
        <v/>
      </c>
      <c r="D59" s="49" t="str">
        <f>IF(B59="","",SUMIF('4-BAREME TRAVAUX'!$E$13:$E$63,B59,'4-BAREME TRAVAUX'!$N$13:$N$63))</f>
        <v/>
      </c>
      <c r="I59" s="39">
        <v>44</v>
      </c>
      <c r="J59" s="46" t="s">
        <v>725</v>
      </c>
      <c r="K59" s="46" t="s">
        <v>60</v>
      </c>
      <c r="L59" s="39" t="str">
        <f>IF(COUNTIF('3-DEPENSES PERS'!$AA$13:$AA$49,J59)=0,"",$J59)</f>
        <v/>
      </c>
      <c r="M59" s="39" t="str">
        <f t="shared" si="0"/>
        <v/>
      </c>
      <c r="N59" s="39" t="str">
        <f t="shared" si="1"/>
        <v/>
      </c>
      <c r="O59" s="39" t="str">
        <f>IF(COUNTIF('2-MATERIELS EQUIPEMENTS'!F$13:F$51,$J59)=0,"",$J59)</f>
        <v/>
      </c>
      <c r="P59" s="39" t="str">
        <f t="shared" si="2"/>
        <v/>
      </c>
      <c r="Q59" s="39" t="str">
        <f t="shared" si="3"/>
        <v/>
      </c>
      <c r="R59" s="39" t="str">
        <f>IF(COUNTIF('1-PRESTATIONS SERVICES'!W$13:W$51,$J59)=0,"",$J59)</f>
        <v/>
      </c>
      <c r="S59" s="39" t="str">
        <f t="shared" si="4"/>
        <v/>
      </c>
      <c r="T59" s="39" t="str">
        <f t="shared" si="5"/>
        <v/>
      </c>
      <c r="U59" s="39" t="str">
        <f>IF(COUNTIF('4-BAREME TRAVAUX'!E$13:E$63,J59)=0,"",$J59)</f>
        <v/>
      </c>
      <c r="V59" s="39" t="str">
        <f t="shared" si="6"/>
        <v/>
      </c>
      <c r="W59" s="39" t="str">
        <f t="shared" si="7"/>
        <v/>
      </c>
    </row>
    <row r="60" spans="1:24" ht="27" customHeight="1" x14ac:dyDescent="0.25">
      <c r="A60" s="711"/>
      <c r="B60" s="47" t="str">
        <f t="shared" si="16"/>
        <v/>
      </c>
      <c r="C60" s="48" t="str">
        <f t="shared" si="15"/>
        <v/>
      </c>
      <c r="D60" s="49" t="str">
        <f>IF(B60="","",SUMIF('4-BAREME TRAVAUX'!$E$13:$E$63,B60,'4-BAREME TRAVAUX'!$N$13:$N$63))</f>
        <v/>
      </c>
      <c r="I60" s="39">
        <v>45</v>
      </c>
      <c r="J60" s="46" t="s">
        <v>61</v>
      </c>
      <c r="K60" s="46" t="s">
        <v>62</v>
      </c>
      <c r="L60" s="39" t="str">
        <f>IF(COUNTIF('3-DEPENSES PERS'!$AA$13:$AA$49,J60)=0,"",$J60)</f>
        <v/>
      </c>
      <c r="M60" s="39" t="str">
        <f t="shared" si="0"/>
        <v/>
      </c>
      <c r="N60" s="39" t="str">
        <f t="shared" si="1"/>
        <v/>
      </c>
      <c r="O60" s="39" t="str">
        <f>IF(COUNTIF('2-MATERIELS EQUIPEMENTS'!F$13:F$51,$J60)=0,"",$J60)</f>
        <v/>
      </c>
      <c r="P60" s="39" t="str">
        <f t="shared" si="2"/>
        <v/>
      </c>
      <c r="Q60" s="39" t="str">
        <f t="shared" si="3"/>
        <v/>
      </c>
      <c r="R60" s="39" t="str">
        <f>IF(COUNTIF('1-PRESTATIONS SERVICES'!W$13:W$51,$J60)=0,"",$J60)</f>
        <v/>
      </c>
      <c r="S60" s="39" t="str">
        <f t="shared" si="4"/>
        <v/>
      </c>
      <c r="T60" s="39" t="str">
        <f t="shared" si="5"/>
        <v/>
      </c>
      <c r="U60" s="39" t="str">
        <f>IF(COUNTIF('4-BAREME TRAVAUX'!E$13:E$63,J60)=0,"",$J60)</f>
        <v/>
      </c>
      <c r="V60" s="39" t="str">
        <f t="shared" si="6"/>
        <v/>
      </c>
      <c r="W60" s="39" t="str">
        <f t="shared" si="7"/>
        <v/>
      </c>
    </row>
    <row r="61" spans="1:24" ht="27" customHeight="1" x14ac:dyDescent="0.25">
      <c r="A61" s="711"/>
      <c r="B61" s="47" t="str">
        <f t="shared" si="16"/>
        <v/>
      </c>
      <c r="C61" s="48" t="str">
        <f t="shared" si="15"/>
        <v/>
      </c>
      <c r="D61" s="49" t="str">
        <f>IF(B61="","",SUMIF('4-BAREME TRAVAUX'!$E$13:$E$63,B61,'4-BAREME TRAVAUX'!$N$13:$N$63))</f>
        <v/>
      </c>
      <c r="I61" s="39">
        <v>46</v>
      </c>
      <c r="J61" s="46" t="s">
        <v>726</v>
      </c>
      <c r="K61" s="46" t="s">
        <v>62</v>
      </c>
      <c r="L61" s="39" t="str">
        <f>IF(COUNTIF('3-DEPENSES PERS'!$AA$13:$AA$49,J61)=0,"",$J61)</f>
        <v/>
      </c>
      <c r="M61" s="39" t="str">
        <f t="shared" si="0"/>
        <v/>
      </c>
      <c r="N61" s="39" t="str">
        <f t="shared" si="1"/>
        <v/>
      </c>
      <c r="O61" s="39" t="str">
        <f>IF(COUNTIF('2-MATERIELS EQUIPEMENTS'!F$13:F$51,$J61)=0,"",$J61)</f>
        <v/>
      </c>
      <c r="P61" s="39" t="str">
        <f t="shared" si="2"/>
        <v/>
      </c>
      <c r="Q61" s="39" t="str">
        <f t="shared" si="3"/>
        <v/>
      </c>
      <c r="R61" s="39" t="str">
        <f>IF(COUNTIF('1-PRESTATIONS SERVICES'!W$13:W$51,$J61)=0,"",$J61)</f>
        <v/>
      </c>
      <c r="S61" s="39" t="str">
        <f t="shared" si="4"/>
        <v/>
      </c>
      <c r="T61" s="39" t="str">
        <f t="shared" si="5"/>
        <v/>
      </c>
      <c r="U61" s="39" t="str">
        <f>IF(COUNTIF('4-BAREME TRAVAUX'!E$13:E$63,J61)=0,"",$J61)</f>
        <v/>
      </c>
      <c r="V61" s="39" t="str">
        <f t="shared" si="6"/>
        <v/>
      </c>
      <c r="W61" s="39" t="str">
        <f t="shared" si="7"/>
        <v/>
      </c>
    </row>
    <row r="62" spans="1:24" ht="27" customHeight="1" x14ac:dyDescent="0.25">
      <c r="A62" s="711"/>
      <c r="B62" s="47" t="str">
        <f t="shared" si="16"/>
        <v/>
      </c>
      <c r="C62" s="148" t="str">
        <f t="shared" si="15"/>
        <v/>
      </c>
      <c r="D62" s="49" t="str">
        <f>IF(B62="","",SUMIF('4-BAREME TRAVAUX'!$E$13:$E$63,B62,'4-BAREME TRAVAUX'!$N$13:$N$63))</f>
        <v/>
      </c>
      <c r="I62" s="39">
        <v>47</v>
      </c>
      <c r="J62" s="46" t="s">
        <v>63</v>
      </c>
      <c r="K62" s="46" t="s">
        <v>64</v>
      </c>
      <c r="L62" s="39" t="str">
        <f>IF(COUNTIF('3-DEPENSES PERS'!$AA$13:$AA$49,J62)=0,"",$J62)</f>
        <v/>
      </c>
      <c r="M62" s="39" t="str">
        <f t="shared" si="0"/>
        <v/>
      </c>
      <c r="N62" s="39" t="str">
        <f t="shared" si="1"/>
        <v/>
      </c>
      <c r="O62" s="39" t="str">
        <f>IF(COUNTIF('2-MATERIELS EQUIPEMENTS'!F$13:F$51,$J62)=0,"",$J62)</f>
        <v/>
      </c>
      <c r="P62" s="39" t="str">
        <f t="shared" si="2"/>
        <v/>
      </c>
      <c r="Q62" s="39" t="str">
        <f t="shared" si="3"/>
        <v/>
      </c>
      <c r="R62" s="39" t="str">
        <f>IF(COUNTIF('1-PRESTATIONS SERVICES'!W$13:W$51,$J62)=0,"",$J62)</f>
        <v/>
      </c>
      <c r="S62" s="39" t="str">
        <f t="shared" si="4"/>
        <v/>
      </c>
      <c r="T62" s="39" t="str">
        <f t="shared" si="5"/>
        <v/>
      </c>
      <c r="U62" s="39" t="str">
        <f>IF(COUNTIF('4-BAREME TRAVAUX'!E$13:E$63,J62)=0,"",$J62)</f>
        <v/>
      </c>
      <c r="V62" s="39" t="str">
        <f t="shared" si="6"/>
        <v/>
      </c>
      <c r="W62" s="39" t="str">
        <f t="shared" si="7"/>
        <v/>
      </c>
    </row>
    <row r="63" spans="1:24" ht="27" customHeight="1" x14ac:dyDescent="0.25">
      <c r="A63" s="711"/>
      <c r="B63" s="47" t="str">
        <f t="shared" si="16"/>
        <v/>
      </c>
      <c r="C63" s="148" t="str">
        <f t="shared" si="15"/>
        <v/>
      </c>
      <c r="D63" s="49" t="str">
        <f>IF(B63="","",SUMIF('4-BAREME TRAVAUX'!$E$13:$E$63,B63,'4-BAREME TRAVAUX'!$N$13:$N$63))</f>
        <v/>
      </c>
      <c r="I63" s="39">
        <v>48</v>
      </c>
      <c r="J63" s="46" t="s">
        <v>727</v>
      </c>
      <c r="K63" s="46" t="s">
        <v>64</v>
      </c>
      <c r="L63" s="39" t="str">
        <f>IF(COUNTIF('3-DEPENSES PERS'!$AA$13:$AA$49,J63)=0,"",$J63)</f>
        <v/>
      </c>
      <c r="M63" s="39" t="str">
        <f t="shared" si="0"/>
        <v/>
      </c>
      <c r="N63" s="39" t="str">
        <f t="shared" si="1"/>
        <v/>
      </c>
      <c r="O63" s="39" t="str">
        <f>IF(COUNTIF('2-MATERIELS EQUIPEMENTS'!F$13:F$51,$J63)=0,"",$J63)</f>
        <v/>
      </c>
      <c r="P63" s="39" t="str">
        <f t="shared" si="2"/>
        <v/>
      </c>
      <c r="Q63" s="39" t="str">
        <f t="shared" si="3"/>
        <v/>
      </c>
      <c r="R63" s="39" t="str">
        <f>IF(COUNTIF('1-PRESTATIONS SERVICES'!W$13:W$51,$J63)=0,"",$J63)</f>
        <v/>
      </c>
      <c r="S63" s="39" t="str">
        <f t="shared" si="4"/>
        <v/>
      </c>
      <c r="T63" s="39" t="str">
        <f t="shared" si="5"/>
        <v/>
      </c>
      <c r="U63" s="39" t="str">
        <f>IF(COUNTIF('4-BAREME TRAVAUX'!E$13:E$63,J63)=0,"",$J63)</f>
        <v/>
      </c>
      <c r="V63" s="39" t="str">
        <f t="shared" si="6"/>
        <v/>
      </c>
      <c r="W63" s="39" t="str">
        <f t="shared" si="7"/>
        <v/>
      </c>
    </row>
    <row r="64" spans="1:24" ht="50.45" customHeight="1" x14ac:dyDescent="0.25">
      <c r="A64" s="712"/>
      <c r="B64" s="47" t="str">
        <f>IF('5-BAREME TRAVAUX F12i'!F8&lt;&gt;0,"F12i","")</f>
        <v/>
      </c>
      <c r="C64" s="48" t="str">
        <f>IF('5-BAREME TRAVAUX F12i'!F8&lt;&gt;0,"Dispositif favorisant le développement de bois sénescents","")</f>
        <v/>
      </c>
      <c r="D64" s="49" t="str">
        <f>IF($B$64="F12i",'5-BAREME TRAVAUX F12i'!F8,"")</f>
        <v/>
      </c>
      <c r="I64" s="39">
        <v>49</v>
      </c>
      <c r="J64" s="46" t="s">
        <v>65</v>
      </c>
      <c r="K64" s="46" t="s">
        <v>66</v>
      </c>
      <c r="L64" s="39" t="str">
        <f>IF(COUNTIF('3-DEPENSES PERS'!$AA$13:$AA$49,J64)=0,"",$J64)</f>
        <v/>
      </c>
      <c r="M64" s="39" t="str">
        <f t="shared" ref="M64:M114" si="17">IF(L64&lt;&gt;"",COUNTIFS($L$16:$L$115,"&gt;"&amp;"a",$L$16:$L$115,"&lt;"&amp;L64)+1,"")</f>
        <v/>
      </c>
      <c r="N64" s="39" t="str">
        <f t="shared" ref="N64:N114" si="18">IF(I64="","",IF(ISNA(INDEX($L$16:$L$115,MATCH(I64,$M$16:$M$115,0))),"",INDEX($L$16:$L$115,MATCH(I64,$M$16:$M$115,0))))</f>
        <v/>
      </c>
      <c r="O64" s="39" t="str">
        <f>IF(COUNTIF('2-MATERIELS EQUIPEMENTS'!F$13:F$51,$J64)=0,"",$J64)</f>
        <v/>
      </c>
      <c r="P64" s="39" t="str">
        <f t="shared" ref="P64:P114" si="19">IF(O64&lt;&gt;"",COUNTIFS($O$16:$O$115,"&gt;"&amp;"a",$O$16:$O$115,"&lt;"&amp;O64)+1,"")</f>
        <v/>
      </c>
      <c r="Q64" s="39" t="str">
        <f t="shared" ref="Q64:Q114" si="20">IF(I64="","",IF(ISNA(INDEX($O$16:$O$115,MATCH(I64,$P$16:$P$115,0))),"",INDEX($O$16:$O$115,MATCH(I64,$P$16:$P$115,0))))</f>
        <v/>
      </c>
      <c r="R64" s="39" t="str">
        <f>IF(COUNTIF('1-PRESTATIONS SERVICES'!W$13:W$51,$J64)=0,"",$J64)</f>
        <v/>
      </c>
      <c r="S64" s="39" t="str">
        <f t="shared" ref="S64:S114" si="21">IF(R64&lt;&gt;"",COUNTIFS($R$16:$R$115,"&gt;"&amp;"a",$R$16:$R$115,"&lt;"&amp;R64)+1,"")</f>
        <v/>
      </c>
      <c r="T64" s="39" t="str">
        <f t="shared" ref="T64:T114" si="22">IF(I64="","",IF(ISNA(INDEX($R$16:$R$115,MATCH(I64,$S$16:$S$115,0))),"",INDEX($R$16:$R$115,MATCH(I64,$S$16:$S$115,0))))</f>
        <v/>
      </c>
      <c r="U64" s="39" t="str">
        <f>IF(COUNTIF('4-BAREME TRAVAUX'!E$13:E$63,J64)=0,"",$J64)</f>
        <v/>
      </c>
      <c r="V64" s="39" t="str">
        <f t="shared" ref="V64:V114" si="23">IF(U64&lt;&gt;"",COUNTIFS($U$16:$U$115,"&gt;"&amp;"a",$U$16:$U$115,"&lt;"&amp;U64)+1,"")</f>
        <v/>
      </c>
      <c r="W64" s="39" t="str">
        <f t="shared" ref="W64:W114" si="24">IF(I64="","",IF(ISNA(INDEX($U$16:$U$115,MATCH(I64,$V$16:$V$115,0))),"",INDEX($U$16:$U$115,MATCH(I64,$V$16:$V$115,0))))</f>
        <v/>
      </c>
    </row>
    <row r="65" spans="1:25" ht="27" customHeight="1" x14ac:dyDescent="0.25">
      <c r="B65" s="56"/>
      <c r="C65" s="55"/>
      <c r="D65" s="52" t="str">
        <f>IF(B65="","",SUMIF('4-BAREME TRAVAUX'!$E$13:$E$63,B65,'4-BAREME TRAVAUX'!$M$13:$M$63))</f>
        <v/>
      </c>
      <c r="I65" s="39">
        <v>50</v>
      </c>
      <c r="J65" s="46" t="s">
        <v>728</v>
      </c>
      <c r="K65" s="46" t="s">
        <v>66</v>
      </c>
      <c r="L65" s="39" t="str">
        <f>IF(COUNTIF('3-DEPENSES PERS'!$AA$13:$AA$49,J65)=0,"",$J65)</f>
        <v/>
      </c>
      <c r="M65" s="39" t="str">
        <f t="shared" si="17"/>
        <v/>
      </c>
      <c r="N65" s="39" t="str">
        <f t="shared" si="18"/>
        <v/>
      </c>
      <c r="O65" s="39" t="str">
        <f>IF(COUNTIF('2-MATERIELS EQUIPEMENTS'!F$13:F$51,$J65)=0,"",$J65)</f>
        <v/>
      </c>
      <c r="P65" s="39" t="str">
        <f t="shared" si="19"/>
        <v/>
      </c>
      <c r="Q65" s="39" t="str">
        <f t="shared" si="20"/>
        <v/>
      </c>
      <c r="R65" s="39" t="str">
        <f>IF(COUNTIF('1-PRESTATIONS SERVICES'!W$13:W$51,$J65)=0,"",$J65)</f>
        <v/>
      </c>
      <c r="S65" s="39" t="str">
        <f t="shared" si="21"/>
        <v/>
      </c>
      <c r="T65" s="39" t="str">
        <f t="shared" si="22"/>
        <v/>
      </c>
      <c r="U65" s="39" t="str">
        <f>IF(COUNTIF('4-BAREME TRAVAUX'!E$13:E$63,J65)=0,"",$J65)</f>
        <v/>
      </c>
      <c r="V65" s="39" t="str">
        <f t="shared" si="23"/>
        <v/>
      </c>
      <c r="W65" s="39" t="str">
        <f t="shared" si="24"/>
        <v/>
      </c>
    </row>
    <row r="66" spans="1:25" ht="27" customHeight="1" x14ac:dyDescent="0.25">
      <c r="B66" s="173" t="s">
        <v>12</v>
      </c>
      <c r="C66" s="177"/>
      <c r="D66" s="178">
        <f>SUM(D67:D77)</f>
        <v>0</v>
      </c>
      <c r="E66" s="106"/>
      <c r="I66" s="39">
        <v>51</v>
      </c>
      <c r="J66" s="46" t="s">
        <v>67</v>
      </c>
      <c r="K66" s="46" t="s">
        <v>68</v>
      </c>
      <c r="L66" s="39" t="str">
        <f>IF(COUNTIF('3-DEPENSES PERS'!$AA$13:$AA$49,J66)=0,"",$J66)</f>
        <v/>
      </c>
      <c r="M66" s="39" t="str">
        <f t="shared" si="17"/>
        <v/>
      </c>
      <c r="N66" s="39" t="str">
        <f t="shared" si="18"/>
        <v/>
      </c>
      <c r="O66" s="39" t="str">
        <f>IF(COUNTIF('2-MATERIELS EQUIPEMENTS'!F$13:F$51,$J66)=0,"",$J66)</f>
        <v/>
      </c>
      <c r="P66" s="39" t="str">
        <f t="shared" si="19"/>
        <v/>
      </c>
      <c r="Q66" s="39" t="str">
        <f t="shared" si="20"/>
        <v/>
      </c>
      <c r="R66" s="39" t="str">
        <f>IF(COUNTIF('1-PRESTATIONS SERVICES'!W$13:W$51,$J66)=0,"",$J66)</f>
        <v/>
      </c>
      <c r="S66" s="39" t="str">
        <f t="shared" si="21"/>
        <v/>
      </c>
      <c r="T66" s="39" t="str">
        <f t="shared" si="22"/>
        <v/>
      </c>
      <c r="U66" s="39" t="str">
        <f>IF(COUNTIF('4-BAREME TRAVAUX'!E$13:E$63,J66)=0,"",$J66)</f>
        <v/>
      </c>
      <c r="V66" s="39" t="str">
        <f t="shared" si="23"/>
        <v/>
      </c>
      <c r="W66" s="39" t="str">
        <f t="shared" si="24"/>
        <v/>
      </c>
    </row>
    <row r="67" spans="1:25" ht="27.75" customHeight="1" x14ac:dyDescent="0.25">
      <c r="A67" s="724" t="s">
        <v>937</v>
      </c>
      <c r="B67" s="47" t="str">
        <f t="shared" ref="B67:C77" si="25">IF(B18="","",B18)</f>
        <v/>
      </c>
      <c r="C67" s="48" t="str">
        <f t="shared" si="25"/>
        <v/>
      </c>
      <c r="D67" s="49" t="str">
        <f>IF(D18="","",IF($A$10="non",0,D18*0.15))</f>
        <v/>
      </c>
      <c r="E67" s="211">
        <f>IFERROR(IF(RIGHT(B67,3)="opé",1,0),"")</f>
        <v>0</v>
      </c>
      <c r="I67" s="39">
        <v>52</v>
      </c>
      <c r="J67" s="46" t="s">
        <v>729</v>
      </c>
      <c r="K67" s="46" t="s">
        <v>68</v>
      </c>
      <c r="L67" s="39" t="str">
        <f>IF(COUNTIF('3-DEPENSES PERS'!$AA$13:$AA$49,J67)=0,"",$J67)</f>
        <v/>
      </c>
      <c r="M67" s="39" t="str">
        <f t="shared" si="17"/>
        <v/>
      </c>
      <c r="N67" s="39" t="str">
        <f t="shared" si="18"/>
        <v/>
      </c>
      <c r="O67" s="39" t="str">
        <f>IF(COUNTIF('2-MATERIELS EQUIPEMENTS'!F$13:F$51,$J67)=0,"",$J67)</f>
        <v/>
      </c>
      <c r="P67" s="39" t="str">
        <f t="shared" si="19"/>
        <v/>
      </c>
      <c r="Q67" s="39" t="str">
        <f t="shared" si="20"/>
        <v/>
      </c>
      <c r="R67" s="39" t="str">
        <f>IF(COUNTIF('1-PRESTATIONS SERVICES'!W$13:W$51,$J67)=0,"",$J67)</f>
        <v/>
      </c>
      <c r="S67" s="39" t="str">
        <f t="shared" si="21"/>
        <v/>
      </c>
      <c r="T67" s="39" t="str">
        <f t="shared" si="22"/>
        <v/>
      </c>
      <c r="U67" s="39" t="str">
        <f>IF(COUNTIF('4-BAREME TRAVAUX'!E$13:E$63,J67)=0,"",$J67)</f>
        <v/>
      </c>
      <c r="V67" s="39" t="str">
        <f t="shared" si="23"/>
        <v/>
      </c>
      <c r="W67" s="39" t="str">
        <f t="shared" si="24"/>
        <v/>
      </c>
    </row>
    <row r="68" spans="1:25" ht="27.75" customHeight="1" x14ac:dyDescent="0.25">
      <c r="A68" s="725"/>
      <c r="B68" s="47" t="str">
        <f t="shared" si="25"/>
        <v/>
      </c>
      <c r="C68" s="48" t="str">
        <f t="shared" si="25"/>
        <v/>
      </c>
      <c r="D68" s="49" t="str">
        <f t="shared" ref="D68:D77" si="26">IF(D19="","",IF($A$10="non",0,D19*0.15))</f>
        <v/>
      </c>
      <c r="E68" s="211">
        <f t="shared" ref="E68:E89" si="27">IF(RIGHT(B68,3)="opé",1,0)</f>
        <v>0</v>
      </c>
      <c r="I68" s="39">
        <v>53</v>
      </c>
      <c r="J68" s="46" t="s">
        <v>69</v>
      </c>
      <c r="K68" s="46" t="s">
        <v>70</v>
      </c>
      <c r="L68" s="39" t="str">
        <f>IF(COUNTIF('3-DEPENSES PERS'!$AA$13:$AA$49,J68)=0,"",$J68)</f>
        <v/>
      </c>
      <c r="M68" s="39" t="str">
        <f t="shared" si="17"/>
        <v/>
      </c>
      <c r="N68" s="39" t="str">
        <f t="shared" si="18"/>
        <v/>
      </c>
      <c r="O68" s="39" t="str">
        <f>IF(COUNTIF('2-MATERIELS EQUIPEMENTS'!F$13:F$51,$J68)=0,"",$J68)</f>
        <v/>
      </c>
      <c r="P68" s="39" t="str">
        <f t="shared" si="19"/>
        <v/>
      </c>
      <c r="Q68" s="39" t="str">
        <f t="shared" si="20"/>
        <v/>
      </c>
      <c r="R68" s="39" t="str">
        <f>IF(COUNTIF('1-PRESTATIONS SERVICES'!W$13:W$51,$J68)=0,"",$J68)</f>
        <v/>
      </c>
      <c r="S68" s="39" t="str">
        <f t="shared" si="21"/>
        <v/>
      </c>
      <c r="T68" s="39" t="str">
        <f t="shared" si="22"/>
        <v/>
      </c>
      <c r="U68" s="39" t="str">
        <f>IF(COUNTIF('4-BAREME TRAVAUX'!E$13:E$63,J68)=0,"",$J68)</f>
        <v/>
      </c>
      <c r="V68" s="39" t="str">
        <f t="shared" si="23"/>
        <v/>
      </c>
      <c r="W68" s="39" t="str">
        <f t="shared" si="24"/>
        <v/>
      </c>
    </row>
    <row r="69" spans="1:25" s="53" customFormat="1" ht="27.75" customHeight="1" x14ac:dyDescent="0.25">
      <c r="A69" s="725"/>
      <c r="B69" s="47" t="str">
        <f t="shared" si="25"/>
        <v/>
      </c>
      <c r="C69" s="48" t="str">
        <f t="shared" si="25"/>
        <v/>
      </c>
      <c r="D69" s="49" t="str">
        <f t="shared" si="26"/>
        <v/>
      </c>
      <c r="E69" s="211">
        <f t="shared" si="27"/>
        <v>0</v>
      </c>
      <c r="F69" s="39"/>
      <c r="G69" s="39"/>
      <c r="H69" s="39"/>
      <c r="I69" s="39">
        <v>54</v>
      </c>
      <c r="J69" s="46" t="s">
        <v>730</v>
      </c>
      <c r="K69" s="46" t="s">
        <v>70</v>
      </c>
      <c r="L69" s="39" t="str">
        <f>IF(COUNTIF('3-DEPENSES PERS'!$AA$13:$AA$49,J69)=0,"",$J69)</f>
        <v/>
      </c>
      <c r="M69" s="39" t="str">
        <f t="shared" si="17"/>
        <v/>
      </c>
      <c r="N69" s="39" t="str">
        <f t="shared" si="18"/>
        <v/>
      </c>
      <c r="O69" s="39" t="str">
        <f>IF(COUNTIF('2-MATERIELS EQUIPEMENTS'!F$13:F$51,$J69)=0,"",$J69)</f>
        <v/>
      </c>
      <c r="P69" s="39" t="str">
        <f t="shared" si="19"/>
        <v/>
      </c>
      <c r="Q69" s="39" t="str">
        <f t="shared" si="20"/>
        <v/>
      </c>
      <c r="R69" s="39" t="str">
        <f>IF(COUNTIF('1-PRESTATIONS SERVICES'!W$13:W$51,$J69)=0,"",$J69)</f>
        <v/>
      </c>
      <c r="S69" s="39" t="str">
        <f t="shared" si="21"/>
        <v/>
      </c>
      <c r="T69" s="39" t="str">
        <f t="shared" si="22"/>
        <v/>
      </c>
      <c r="U69" s="39" t="str">
        <f>IF(COUNTIF('4-BAREME TRAVAUX'!E$13:E$63,J69)=0,"",$J69)</f>
        <v/>
      </c>
      <c r="V69" s="39" t="str">
        <f t="shared" si="23"/>
        <v/>
      </c>
      <c r="W69" s="39" t="str">
        <f t="shared" si="24"/>
        <v/>
      </c>
      <c r="X69" s="39"/>
      <c r="Y69" s="39"/>
    </row>
    <row r="70" spans="1:25" ht="27.75" customHeight="1" x14ac:dyDescent="0.25">
      <c r="A70" s="725"/>
      <c r="B70" s="47" t="str">
        <f t="shared" si="25"/>
        <v/>
      </c>
      <c r="C70" s="48" t="str">
        <f t="shared" si="25"/>
        <v/>
      </c>
      <c r="D70" s="49" t="str">
        <f t="shared" si="26"/>
        <v/>
      </c>
      <c r="E70" s="211">
        <f t="shared" si="27"/>
        <v>0</v>
      </c>
      <c r="I70" s="39">
        <v>55</v>
      </c>
      <c r="J70" s="46" t="s">
        <v>71</v>
      </c>
      <c r="K70" s="46" t="s">
        <v>72</v>
      </c>
      <c r="L70" s="39" t="str">
        <f>IF(COUNTIF('3-DEPENSES PERS'!$AA$13:$AA$49,J70)=0,"",$J70)</f>
        <v/>
      </c>
      <c r="M70" s="39" t="str">
        <f t="shared" si="17"/>
        <v/>
      </c>
      <c r="N70" s="39" t="str">
        <f t="shared" si="18"/>
        <v/>
      </c>
      <c r="O70" s="39" t="str">
        <f>IF(COUNTIF('2-MATERIELS EQUIPEMENTS'!F$13:F$51,$J70)=0,"",$J70)</f>
        <v/>
      </c>
      <c r="P70" s="39" t="str">
        <f t="shared" si="19"/>
        <v/>
      </c>
      <c r="Q70" s="39" t="str">
        <f t="shared" si="20"/>
        <v/>
      </c>
      <c r="R70" s="39" t="str">
        <f>IF(COUNTIF('1-PRESTATIONS SERVICES'!W$13:W$51,$J70)=0,"",$J70)</f>
        <v/>
      </c>
      <c r="S70" s="39" t="str">
        <f t="shared" si="21"/>
        <v/>
      </c>
      <c r="T70" s="39" t="str">
        <f t="shared" si="22"/>
        <v/>
      </c>
      <c r="U70" s="39" t="str">
        <f>IF(COUNTIF('4-BAREME TRAVAUX'!E$13:E$63,J70)=0,"",$J70)</f>
        <v/>
      </c>
      <c r="V70" s="39" t="str">
        <f t="shared" si="23"/>
        <v/>
      </c>
      <c r="W70" s="39" t="str">
        <f t="shared" si="24"/>
        <v/>
      </c>
    </row>
    <row r="71" spans="1:25" ht="27.75" customHeight="1" x14ac:dyDescent="0.25">
      <c r="A71" s="725"/>
      <c r="B71" s="47" t="str">
        <f t="shared" si="25"/>
        <v/>
      </c>
      <c r="C71" s="48" t="str">
        <f t="shared" si="25"/>
        <v/>
      </c>
      <c r="D71" s="49" t="str">
        <f t="shared" si="26"/>
        <v/>
      </c>
      <c r="E71" s="211">
        <f t="shared" si="27"/>
        <v>0</v>
      </c>
      <c r="I71" s="39">
        <v>56</v>
      </c>
      <c r="J71" s="46" t="s">
        <v>731</v>
      </c>
      <c r="K71" s="46" t="s">
        <v>72</v>
      </c>
      <c r="L71" s="39" t="str">
        <f>IF(COUNTIF('3-DEPENSES PERS'!$AA$13:$AA$49,J71)=0,"",$J71)</f>
        <v/>
      </c>
      <c r="M71" s="39" t="str">
        <f t="shared" si="17"/>
        <v/>
      </c>
      <c r="N71" s="39" t="str">
        <f t="shared" si="18"/>
        <v/>
      </c>
      <c r="O71" s="39" t="str">
        <f>IF(COUNTIF('2-MATERIELS EQUIPEMENTS'!F$13:F$51,$J71)=0,"",$J71)</f>
        <v/>
      </c>
      <c r="P71" s="39" t="str">
        <f t="shared" si="19"/>
        <v/>
      </c>
      <c r="Q71" s="39" t="str">
        <f t="shared" si="20"/>
        <v/>
      </c>
      <c r="R71" s="39" t="str">
        <f>IF(COUNTIF('1-PRESTATIONS SERVICES'!W$13:W$51,$J71)=0,"",$J71)</f>
        <v/>
      </c>
      <c r="S71" s="39" t="str">
        <f t="shared" si="21"/>
        <v/>
      </c>
      <c r="T71" s="39" t="str">
        <f t="shared" si="22"/>
        <v/>
      </c>
      <c r="U71" s="39" t="str">
        <f>IF(COUNTIF('4-BAREME TRAVAUX'!E$13:E$63,J71)=0,"",$J71)</f>
        <v/>
      </c>
      <c r="V71" s="39" t="str">
        <f t="shared" si="23"/>
        <v/>
      </c>
      <c r="W71" s="39" t="str">
        <f t="shared" si="24"/>
        <v/>
      </c>
    </row>
    <row r="72" spans="1:25" ht="27.75" customHeight="1" x14ac:dyDescent="0.25">
      <c r="A72" s="725"/>
      <c r="B72" s="47" t="str">
        <f t="shared" si="25"/>
        <v/>
      </c>
      <c r="C72" s="48" t="str">
        <f t="shared" si="25"/>
        <v/>
      </c>
      <c r="D72" s="49" t="str">
        <f t="shared" si="26"/>
        <v/>
      </c>
      <c r="E72" s="211">
        <f t="shared" si="27"/>
        <v>0</v>
      </c>
      <c r="I72" s="39">
        <v>57</v>
      </c>
      <c r="J72" s="46" t="s">
        <v>73</v>
      </c>
      <c r="K72" s="46" t="s">
        <v>74</v>
      </c>
      <c r="L72" s="39" t="str">
        <f>IF(COUNTIF('3-DEPENSES PERS'!$AA$13:$AA$49,J72)=0,"",$J72)</f>
        <v/>
      </c>
      <c r="M72" s="39" t="str">
        <f t="shared" si="17"/>
        <v/>
      </c>
      <c r="N72" s="39" t="str">
        <f t="shared" si="18"/>
        <v/>
      </c>
      <c r="O72" s="39" t="str">
        <f>IF(COUNTIF('2-MATERIELS EQUIPEMENTS'!F$13:F$51,$J72)=0,"",$J72)</f>
        <v/>
      </c>
      <c r="P72" s="39" t="str">
        <f t="shared" si="19"/>
        <v/>
      </c>
      <c r="Q72" s="39" t="str">
        <f t="shared" si="20"/>
        <v/>
      </c>
      <c r="R72" s="39" t="str">
        <f>IF(COUNTIF('1-PRESTATIONS SERVICES'!W$13:W$51,$J72)=0,"",$J72)</f>
        <v/>
      </c>
      <c r="S72" s="39" t="str">
        <f t="shared" si="21"/>
        <v/>
      </c>
      <c r="T72" s="39" t="str">
        <f t="shared" si="22"/>
        <v/>
      </c>
      <c r="U72" s="39" t="str">
        <f>IF(COUNTIF('4-BAREME TRAVAUX'!E$13:E$63,J72)=0,"",$J72)</f>
        <v/>
      </c>
      <c r="V72" s="39" t="str">
        <f t="shared" si="23"/>
        <v/>
      </c>
      <c r="W72" s="39" t="str">
        <f t="shared" si="24"/>
        <v/>
      </c>
    </row>
    <row r="73" spans="1:25" ht="27.75" customHeight="1" x14ac:dyDescent="0.25">
      <c r="A73" s="725"/>
      <c r="B73" s="47" t="str">
        <f t="shared" si="25"/>
        <v/>
      </c>
      <c r="C73" s="48" t="str">
        <f t="shared" si="25"/>
        <v/>
      </c>
      <c r="D73" s="49" t="str">
        <f t="shared" si="26"/>
        <v/>
      </c>
      <c r="E73" s="211">
        <f t="shared" si="27"/>
        <v>0</v>
      </c>
      <c r="I73" s="39">
        <v>58</v>
      </c>
      <c r="J73" s="46" t="s">
        <v>732</v>
      </c>
      <c r="K73" s="46" t="s">
        <v>74</v>
      </c>
      <c r="L73" s="39" t="str">
        <f>IF(COUNTIF('3-DEPENSES PERS'!$AA$13:$AA$49,J73)=0,"",$J73)</f>
        <v/>
      </c>
      <c r="M73" s="39" t="str">
        <f t="shared" si="17"/>
        <v/>
      </c>
      <c r="N73" s="39" t="str">
        <f t="shared" si="18"/>
        <v/>
      </c>
      <c r="O73" s="39" t="str">
        <f>IF(COUNTIF('2-MATERIELS EQUIPEMENTS'!F$13:F$51,$J73)=0,"",$J73)</f>
        <v/>
      </c>
      <c r="P73" s="39" t="str">
        <f t="shared" si="19"/>
        <v/>
      </c>
      <c r="Q73" s="39" t="str">
        <f t="shared" si="20"/>
        <v/>
      </c>
      <c r="R73" s="39" t="str">
        <f>IF(COUNTIF('1-PRESTATIONS SERVICES'!W$13:W$51,$J73)=0,"",$J73)</f>
        <v/>
      </c>
      <c r="S73" s="39" t="str">
        <f t="shared" si="21"/>
        <v/>
      </c>
      <c r="T73" s="39" t="str">
        <f t="shared" si="22"/>
        <v/>
      </c>
      <c r="U73" s="39" t="str">
        <f>IF(COUNTIF('4-BAREME TRAVAUX'!E$13:E$63,J73)=0,"",$J73)</f>
        <v/>
      </c>
      <c r="V73" s="39" t="str">
        <f t="shared" si="23"/>
        <v/>
      </c>
      <c r="W73" s="39" t="str">
        <f t="shared" si="24"/>
        <v/>
      </c>
    </row>
    <row r="74" spans="1:25" ht="27.75" customHeight="1" x14ac:dyDescent="0.25">
      <c r="A74" s="725"/>
      <c r="B74" s="47" t="str">
        <f t="shared" si="25"/>
        <v/>
      </c>
      <c r="C74" s="48" t="str">
        <f t="shared" si="25"/>
        <v/>
      </c>
      <c r="D74" s="49" t="str">
        <f t="shared" si="26"/>
        <v/>
      </c>
      <c r="E74" s="211">
        <f t="shared" si="27"/>
        <v>0</v>
      </c>
      <c r="I74" s="39">
        <v>59</v>
      </c>
      <c r="J74" s="46" t="s">
        <v>75</v>
      </c>
      <c r="K74" s="46" t="s">
        <v>76</v>
      </c>
      <c r="L74" s="39" t="str">
        <f>IF(COUNTIF('3-DEPENSES PERS'!$AA$13:$AA$49,J74)=0,"",$J74)</f>
        <v/>
      </c>
      <c r="M74" s="39" t="str">
        <f t="shared" si="17"/>
        <v/>
      </c>
      <c r="N74" s="39" t="str">
        <f t="shared" si="18"/>
        <v/>
      </c>
      <c r="O74" s="39" t="str">
        <f>IF(COUNTIF('2-MATERIELS EQUIPEMENTS'!F$13:F$51,$J74)=0,"",$J74)</f>
        <v/>
      </c>
      <c r="P74" s="39" t="str">
        <f t="shared" si="19"/>
        <v/>
      </c>
      <c r="Q74" s="39" t="str">
        <f t="shared" si="20"/>
        <v/>
      </c>
      <c r="R74" s="39" t="str">
        <f>IF(COUNTIF('1-PRESTATIONS SERVICES'!W$13:W$51,$J74)=0,"",$J74)</f>
        <v/>
      </c>
      <c r="S74" s="39" t="str">
        <f t="shared" si="21"/>
        <v/>
      </c>
      <c r="T74" s="39" t="str">
        <f t="shared" si="22"/>
        <v/>
      </c>
      <c r="U74" s="39" t="str">
        <f>IF(COUNTIF('4-BAREME TRAVAUX'!E$13:E$63,J74)=0,"",$J74)</f>
        <v/>
      </c>
      <c r="V74" s="39" t="str">
        <f t="shared" si="23"/>
        <v/>
      </c>
      <c r="W74" s="39" t="str">
        <f t="shared" si="24"/>
        <v/>
      </c>
    </row>
    <row r="75" spans="1:25" ht="27.75" customHeight="1" x14ac:dyDescent="0.25">
      <c r="A75" s="725"/>
      <c r="B75" s="47" t="str">
        <f t="shared" si="25"/>
        <v/>
      </c>
      <c r="C75" s="48" t="str">
        <f t="shared" si="25"/>
        <v/>
      </c>
      <c r="D75" s="49" t="str">
        <f t="shared" si="26"/>
        <v/>
      </c>
      <c r="E75" s="211">
        <f t="shared" si="27"/>
        <v>0</v>
      </c>
      <c r="I75" s="39">
        <v>60</v>
      </c>
      <c r="J75" s="46" t="s">
        <v>733</v>
      </c>
      <c r="K75" s="46" t="s">
        <v>76</v>
      </c>
      <c r="L75" s="39" t="str">
        <f>IF(COUNTIF('3-DEPENSES PERS'!$AA$13:$AA$49,J75)=0,"",$J75)</f>
        <v/>
      </c>
      <c r="M75" s="39" t="str">
        <f t="shared" si="17"/>
        <v/>
      </c>
      <c r="N75" s="39" t="str">
        <f t="shared" si="18"/>
        <v/>
      </c>
      <c r="O75" s="39" t="str">
        <f>IF(COUNTIF('2-MATERIELS EQUIPEMENTS'!F$13:F$51,$J75)=0,"",$J75)</f>
        <v/>
      </c>
      <c r="P75" s="39" t="str">
        <f t="shared" si="19"/>
        <v/>
      </c>
      <c r="Q75" s="39" t="str">
        <f t="shared" si="20"/>
        <v/>
      </c>
      <c r="R75" s="39" t="str">
        <f>IF(COUNTIF('1-PRESTATIONS SERVICES'!W$13:W$51,$J75)=0,"",$J75)</f>
        <v/>
      </c>
      <c r="S75" s="39" t="str">
        <f t="shared" si="21"/>
        <v/>
      </c>
      <c r="T75" s="39" t="str">
        <f t="shared" si="22"/>
        <v/>
      </c>
      <c r="U75" s="39" t="str">
        <f>IF(COUNTIF('4-BAREME TRAVAUX'!E$13:E$63,J75)=0,"",$J75)</f>
        <v/>
      </c>
      <c r="V75" s="39" t="str">
        <f t="shared" si="23"/>
        <v/>
      </c>
      <c r="W75" s="39" t="str">
        <f t="shared" si="24"/>
        <v/>
      </c>
    </row>
    <row r="76" spans="1:25" ht="27.75" customHeight="1" x14ac:dyDescent="0.25">
      <c r="A76" s="725"/>
      <c r="B76" s="47" t="str">
        <f t="shared" si="25"/>
        <v/>
      </c>
      <c r="C76" s="48" t="str">
        <f t="shared" si="25"/>
        <v/>
      </c>
      <c r="D76" s="49" t="str">
        <f t="shared" si="26"/>
        <v/>
      </c>
      <c r="E76" s="211">
        <f t="shared" si="27"/>
        <v>0</v>
      </c>
      <c r="I76" s="39">
        <v>61</v>
      </c>
      <c r="J76" s="46" t="s">
        <v>77</v>
      </c>
      <c r="K76" s="46" t="s">
        <v>78</v>
      </c>
      <c r="L76" s="39" t="str">
        <f>IF(COUNTIF('3-DEPENSES PERS'!$AA$13:$AA$49,J76)=0,"",$J76)</f>
        <v/>
      </c>
      <c r="M76" s="39" t="str">
        <f t="shared" si="17"/>
        <v/>
      </c>
      <c r="N76" s="39" t="str">
        <f t="shared" si="18"/>
        <v/>
      </c>
      <c r="O76" s="39" t="str">
        <f>IF(COUNTIF('2-MATERIELS EQUIPEMENTS'!F$13:F$51,$J76)=0,"",$J76)</f>
        <v/>
      </c>
      <c r="P76" s="39" t="str">
        <f t="shared" si="19"/>
        <v/>
      </c>
      <c r="Q76" s="39" t="str">
        <f t="shared" si="20"/>
        <v/>
      </c>
      <c r="R76" s="39" t="str">
        <f>IF(COUNTIF('1-PRESTATIONS SERVICES'!W$13:W$51,$J76)=0,"",$J76)</f>
        <v/>
      </c>
      <c r="S76" s="39" t="str">
        <f t="shared" si="21"/>
        <v/>
      </c>
      <c r="T76" s="39" t="str">
        <f t="shared" si="22"/>
        <v/>
      </c>
      <c r="U76" s="39" t="str">
        <f>IF(COUNTIF('4-BAREME TRAVAUX'!E$13:E$63,J76)=0,"",$J76)</f>
        <v/>
      </c>
      <c r="V76" s="39" t="str">
        <f t="shared" si="23"/>
        <v/>
      </c>
      <c r="W76" s="39" t="str">
        <f t="shared" si="24"/>
        <v/>
      </c>
    </row>
    <row r="77" spans="1:25" ht="27.75" customHeight="1" x14ac:dyDescent="0.25">
      <c r="A77" s="725"/>
      <c r="B77" s="47" t="str">
        <f t="shared" si="25"/>
        <v/>
      </c>
      <c r="C77" s="48" t="str">
        <f t="shared" si="25"/>
        <v/>
      </c>
      <c r="D77" s="49" t="str">
        <f t="shared" si="26"/>
        <v/>
      </c>
      <c r="E77" s="211">
        <f t="shared" si="27"/>
        <v>0</v>
      </c>
      <c r="I77" s="39">
        <v>62</v>
      </c>
      <c r="J77" s="46" t="s">
        <v>734</v>
      </c>
      <c r="K77" s="46" t="s">
        <v>78</v>
      </c>
      <c r="L77" s="39" t="str">
        <f>IF(COUNTIF('3-DEPENSES PERS'!$AA$13:$AA$49,J77)=0,"",$J77)</f>
        <v/>
      </c>
      <c r="M77" s="39" t="str">
        <f t="shared" si="17"/>
        <v/>
      </c>
      <c r="N77" s="39" t="str">
        <f t="shared" si="18"/>
        <v/>
      </c>
      <c r="O77" s="39" t="str">
        <f>IF(COUNTIF('2-MATERIELS EQUIPEMENTS'!F$13:F$51,$J77)=0,"",$J77)</f>
        <v/>
      </c>
      <c r="P77" s="39" t="str">
        <f t="shared" si="19"/>
        <v/>
      </c>
      <c r="Q77" s="39" t="str">
        <f t="shared" si="20"/>
        <v/>
      </c>
      <c r="R77" s="39" t="str">
        <f>IF(COUNTIF('1-PRESTATIONS SERVICES'!W$13:W$51,$J77)=0,"",$J77)</f>
        <v/>
      </c>
      <c r="S77" s="39" t="str">
        <f t="shared" si="21"/>
        <v/>
      </c>
      <c r="T77" s="39" t="str">
        <f t="shared" si="22"/>
        <v/>
      </c>
      <c r="U77" s="39" t="str">
        <f>IF(COUNTIF('4-BAREME TRAVAUX'!E$13:E$63,J77)=0,"",$J77)</f>
        <v/>
      </c>
      <c r="V77" s="39" t="str">
        <f t="shared" si="23"/>
        <v/>
      </c>
      <c r="W77" s="39" t="str">
        <f t="shared" si="24"/>
        <v/>
      </c>
    </row>
    <row r="78" spans="1:25" x14ac:dyDescent="0.25">
      <c r="E78" s="211">
        <f t="shared" si="27"/>
        <v>0</v>
      </c>
      <c r="I78" s="39">
        <v>63</v>
      </c>
      <c r="J78" s="46" t="s">
        <v>79</v>
      </c>
      <c r="K78" s="46" t="s">
        <v>80</v>
      </c>
      <c r="L78" s="39" t="str">
        <f>IF(COUNTIF('3-DEPENSES PERS'!$AA$13:$AA$49,J78)=0,"",$J78)</f>
        <v/>
      </c>
      <c r="M78" s="39" t="str">
        <f t="shared" si="17"/>
        <v/>
      </c>
      <c r="N78" s="39" t="str">
        <f t="shared" si="18"/>
        <v/>
      </c>
      <c r="O78" s="39" t="str">
        <f>IF(COUNTIF('2-MATERIELS EQUIPEMENTS'!F$13:F$51,$J78)=0,"",$J78)</f>
        <v/>
      </c>
      <c r="P78" s="39" t="str">
        <f t="shared" si="19"/>
        <v/>
      </c>
      <c r="Q78" s="39" t="str">
        <f t="shared" si="20"/>
        <v/>
      </c>
      <c r="R78" s="39" t="str">
        <f>IF(COUNTIF('1-PRESTATIONS SERVICES'!W$13:W$51,$J78)=0,"",$J78)</f>
        <v/>
      </c>
      <c r="S78" s="39" t="str">
        <f t="shared" si="21"/>
        <v/>
      </c>
      <c r="T78" s="39" t="str">
        <f t="shared" si="22"/>
        <v/>
      </c>
      <c r="U78" s="39" t="str">
        <f>IF(COUNTIF('4-BAREME TRAVAUX'!E$13:E$63,J78)=0,"",$J78)</f>
        <v/>
      </c>
      <c r="V78" s="39" t="str">
        <f t="shared" si="23"/>
        <v/>
      </c>
      <c r="W78" s="39" t="str">
        <f t="shared" si="24"/>
        <v/>
      </c>
    </row>
    <row r="79" spans="1:25" ht="25.5" customHeight="1" x14ac:dyDescent="0.25">
      <c r="B79" s="173" t="s">
        <v>895</v>
      </c>
      <c r="C79" s="176"/>
      <c r="D79" s="487">
        <f>SUM(D80:D89)</f>
        <v>0</v>
      </c>
      <c r="E79" s="211">
        <f t="shared" si="27"/>
        <v>0</v>
      </c>
      <c r="I79" s="39">
        <v>64</v>
      </c>
      <c r="J79" s="46" t="s">
        <v>735</v>
      </c>
      <c r="K79" s="46" t="s">
        <v>80</v>
      </c>
      <c r="L79" s="39" t="str">
        <f>IF(COUNTIF('3-DEPENSES PERS'!$AA$13:$AA$49,J79)=0,"",$J79)</f>
        <v/>
      </c>
      <c r="M79" s="39" t="str">
        <f t="shared" si="17"/>
        <v/>
      </c>
      <c r="N79" s="39" t="str">
        <f t="shared" si="18"/>
        <v/>
      </c>
      <c r="O79" s="39" t="str">
        <f>IF(COUNTIF('2-MATERIELS EQUIPEMENTS'!F$13:F$51,$J79)=0,"",$J79)</f>
        <v/>
      </c>
      <c r="P79" s="39" t="str">
        <f t="shared" si="19"/>
        <v/>
      </c>
      <c r="Q79" s="39" t="str">
        <f t="shared" si="20"/>
        <v/>
      </c>
      <c r="R79" s="39" t="str">
        <f>IF(COUNTIF('1-PRESTATIONS SERVICES'!W$13:W$51,$J79)=0,"",$J79)</f>
        <v/>
      </c>
      <c r="S79" s="39" t="str">
        <f t="shared" si="21"/>
        <v/>
      </c>
      <c r="T79" s="39" t="str">
        <f t="shared" si="22"/>
        <v/>
      </c>
      <c r="U79" s="39" t="str">
        <f>IF(COUNTIF('4-BAREME TRAVAUX'!E$13:E$63,J79)=0,"",$J79)</f>
        <v/>
      </c>
      <c r="V79" s="39" t="str">
        <f t="shared" si="23"/>
        <v/>
      </c>
      <c r="W79" s="39" t="str">
        <f t="shared" si="24"/>
        <v/>
      </c>
    </row>
    <row r="80" spans="1:25" ht="25.5" customHeight="1" x14ac:dyDescent="0.25">
      <c r="A80" s="724" t="s">
        <v>937</v>
      </c>
      <c r="B80" s="47" t="str">
        <f t="shared" ref="B80:C89" si="28">IF(B18="","",B18)</f>
        <v/>
      </c>
      <c r="C80" s="48" t="str">
        <f t="shared" si="28"/>
        <v/>
      </c>
      <c r="D80" s="49" t="str">
        <f>IF(D18="","",IF($A$11="non",0,D18*0.055))</f>
        <v/>
      </c>
      <c r="E80" s="211">
        <f t="shared" si="27"/>
        <v>0</v>
      </c>
      <c r="I80" s="39">
        <v>65</v>
      </c>
      <c r="J80" s="46" t="s">
        <v>81</v>
      </c>
      <c r="K80" s="46" t="s">
        <v>82</v>
      </c>
      <c r="L80" s="39" t="str">
        <f>IF(COUNTIF('3-DEPENSES PERS'!$AA$13:$AA$49,J80)=0,"",$J80)</f>
        <v/>
      </c>
      <c r="M80" s="39" t="str">
        <f t="shared" si="17"/>
        <v/>
      </c>
      <c r="N80" s="39" t="str">
        <f t="shared" si="18"/>
        <v/>
      </c>
      <c r="O80" s="39" t="str">
        <f>IF(COUNTIF('2-MATERIELS EQUIPEMENTS'!F$13:F$51,$J80)=0,"",$J80)</f>
        <v/>
      </c>
      <c r="P80" s="39" t="str">
        <f t="shared" si="19"/>
        <v/>
      </c>
      <c r="Q80" s="39" t="str">
        <f t="shared" si="20"/>
        <v/>
      </c>
      <c r="R80" s="39" t="str">
        <f>IF(COUNTIF('1-PRESTATIONS SERVICES'!W$13:W$51,$J80)=0,"",$J80)</f>
        <v/>
      </c>
      <c r="S80" s="39" t="str">
        <f t="shared" si="21"/>
        <v/>
      </c>
      <c r="T80" s="39" t="str">
        <f t="shared" si="22"/>
        <v/>
      </c>
      <c r="U80" s="39" t="str">
        <f>IF(COUNTIF('4-BAREME TRAVAUX'!E$13:E$63,J80)=0,"",$J80)</f>
        <v/>
      </c>
      <c r="V80" s="39" t="str">
        <f t="shared" si="23"/>
        <v/>
      </c>
      <c r="W80" s="39" t="str">
        <f t="shared" si="24"/>
        <v/>
      </c>
    </row>
    <row r="81" spans="1:23" ht="25.5" customHeight="1" x14ac:dyDescent="0.25">
      <c r="A81" s="725"/>
      <c r="B81" s="47" t="str">
        <f t="shared" si="28"/>
        <v/>
      </c>
      <c r="C81" s="48" t="str">
        <f t="shared" si="28"/>
        <v/>
      </c>
      <c r="D81" s="49" t="str">
        <f t="shared" ref="D81:D88" si="29">IF(D19="","",IF($A$11="non",0,D19*0.055))</f>
        <v/>
      </c>
      <c r="E81" s="211">
        <f t="shared" si="27"/>
        <v>0</v>
      </c>
      <c r="I81" s="39">
        <v>66</v>
      </c>
      <c r="J81" s="46" t="s">
        <v>736</v>
      </c>
      <c r="K81" s="46" t="s">
        <v>82</v>
      </c>
      <c r="L81" s="39" t="str">
        <f>IF(COUNTIF('3-DEPENSES PERS'!$AA$13:$AA$49,J81)=0,"",$J81)</f>
        <v/>
      </c>
      <c r="M81" s="39" t="str">
        <f t="shared" si="17"/>
        <v/>
      </c>
      <c r="N81" s="39" t="str">
        <f t="shared" si="18"/>
        <v/>
      </c>
      <c r="O81" s="39" t="str">
        <f>IF(COUNTIF('2-MATERIELS EQUIPEMENTS'!F$13:F$51,$J81)=0,"",$J81)</f>
        <v/>
      </c>
      <c r="P81" s="39" t="str">
        <f t="shared" si="19"/>
        <v/>
      </c>
      <c r="Q81" s="39" t="str">
        <f t="shared" si="20"/>
        <v/>
      </c>
      <c r="R81" s="39" t="str">
        <f>IF(COUNTIF('1-PRESTATIONS SERVICES'!W$13:W$51,$J81)=0,"",$J81)</f>
        <v/>
      </c>
      <c r="S81" s="39" t="str">
        <f t="shared" si="21"/>
        <v/>
      </c>
      <c r="T81" s="39" t="str">
        <f t="shared" si="22"/>
        <v/>
      </c>
      <c r="U81" s="39" t="str">
        <f>IF(COUNTIF('4-BAREME TRAVAUX'!E$13:E$63,J81)=0,"",$J81)</f>
        <v/>
      </c>
      <c r="V81" s="39" t="str">
        <f t="shared" si="23"/>
        <v/>
      </c>
      <c r="W81" s="39" t="str">
        <f t="shared" si="24"/>
        <v/>
      </c>
    </row>
    <row r="82" spans="1:23" ht="25.5" customHeight="1" x14ac:dyDescent="0.25">
      <c r="A82" s="725"/>
      <c r="B82" s="47" t="str">
        <f t="shared" si="28"/>
        <v/>
      </c>
      <c r="C82" s="48" t="str">
        <f t="shared" si="28"/>
        <v/>
      </c>
      <c r="D82" s="49" t="str">
        <f t="shared" si="29"/>
        <v/>
      </c>
      <c r="E82" s="211">
        <f t="shared" si="27"/>
        <v>0</v>
      </c>
      <c r="I82" s="39">
        <v>67</v>
      </c>
      <c r="J82" s="46" t="s">
        <v>83</v>
      </c>
      <c r="K82" s="46" t="s">
        <v>84</v>
      </c>
      <c r="L82" s="39" t="str">
        <f>IF(COUNTIF('3-DEPENSES PERS'!$AA$13:$AA$49,J82)=0,"",$J82)</f>
        <v/>
      </c>
      <c r="M82" s="39" t="str">
        <f t="shared" si="17"/>
        <v/>
      </c>
      <c r="N82" s="39" t="str">
        <f t="shared" si="18"/>
        <v/>
      </c>
      <c r="O82" s="39" t="str">
        <f>IF(COUNTIF('2-MATERIELS EQUIPEMENTS'!F$13:F$51,$J82)=0,"",$J82)</f>
        <v/>
      </c>
      <c r="P82" s="39" t="str">
        <f t="shared" si="19"/>
        <v/>
      </c>
      <c r="Q82" s="39" t="str">
        <f t="shared" si="20"/>
        <v/>
      </c>
      <c r="R82" s="39" t="str">
        <f>IF(COUNTIF('1-PRESTATIONS SERVICES'!W$13:W$51,$J82)=0,"",$J82)</f>
        <v/>
      </c>
      <c r="S82" s="39" t="str">
        <f t="shared" si="21"/>
        <v/>
      </c>
      <c r="T82" s="39" t="str">
        <f t="shared" si="22"/>
        <v/>
      </c>
      <c r="U82" s="39" t="str">
        <f>IF(COUNTIF('4-BAREME TRAVAUX'!E$13:E$63,J82)=0,"",$J82)</f>
        <v/>
      </c>
      <c r="V82" s="39" t="str">
        <f t="shared" si="23"/>
        <v/>
      </c>
      <c r="W82" s="39" t="str">
        <f t="shared" si="24"/>
        <v/>
      </c>
    </row>
    <row r="83" spans="1:23" ht="25.5" customHeight="1" x14ac:dyDescent="0.25">
      <c r="A83" s="725"/>
      <c r="B83" s="47" t="str">
        <f t="shared" si="28"/>
        <v/>
      </c>
      <c r="C83" s="48" t="str">
        <f t="shared" si="28"/>
        <v/>
      </c>
      <c r="D83" s="49" t="str">
        <f t="shared" si="29"/>
        <v/>
      </c>
      <c r="E83" s="211">
        <f t="shared" si="27"/>
        <v>0</v>
      </c>
      <c r="I83" s="39">
        <v>68</v>
      </c>
      <c r="J83" s="46" t="s">
        <v>737</v>
      </c>
      <c r="K83" s="46" t="s">
        <v>84</v>
      </c>
      <c r="L83" s="39" t="str">
        <f>IF(COUNTIF('3-DEPENSES PERS'!$AA$13:$AA$49,J83)=0,"",$J83)</f>
        <v/>
      </c>
      <c r="M83" s="39" t="str">
        <f t="shared" si="17"/>
        <v/>
      </c>
      <c r="N83" s="39" t="str">
        <f t="shared" si="18"/>
        <v/>
      </c>
      <c r="O83" s="39" t="str">
        <f>IF(COUNTIF('2-MATERIELS EQUIPEMENTS'!F$13:F$51,$J83)=0,"",$J83)</f>
        <v/>
      </c>
      <c r="P83" s="39" t="str">
        <f t="shared" si="19"/>
        <v/>
      </c>
      <c r="Q83" s="39" t="str">
        <f t="shared" si="20"/>
        <v/>
      </c>
      <c r="R83" s="39" t="str">
        <f>IF(COUNTIF('1-PRESTATIONS SERVICES'!W$13:W$51,$J83)=0,"",$J83)</f>
        <v/>
      </c>
      <c r="S83" s="39" t="str">
        <f t="shared" si="21"/>
        <v/>
      </c>
      <c r="T83" s="39" t="str">
        <f t="shared" si="22"/>
        <v/>
      </c>
      <c r="U83" s="39" t="str">
        <f>IF(COUNTIF('4-BAREME TRAVAUX'!E$13:E$63,J83)=0,"",$J83)</f>
        <v/>
      </c>
      <c r="V83" s="39" t="str">
        <f t="shared" si="23"/>
        <v/>
      </c>
      <c r="W83" s="39" t="str">
        <f t="shared" si="24"/>
        <v/>
      </c>
    </row>
    <row r="84" spans="1:23" ht="25.5" customHeight="1" x14ac:dyDescent="0.25">
      <c r="A84" s="725"/>
      <c r="B84" s="47" t="str">
        <f t="shared" si="28"/>
        <v/>
      </c>
      <c r="C84" s="48" t="str">
        <f t="shared" si="28"/>
        <v/>
      </c>
      <c r="D84" s="49" t="str">
        <f t="shared" si="29"/>
        <v/>
      </c>
      <c r="E84" s="211">
        <f t="shared" si="27"/>
        <v>0</v>
      </c>
      <c r="I84" s="39">
        <v>69</v>
      </c>
      <c r="J84" s="46"/>
      <c r="K84" s="46" t="s">
        <v>858</v>
      </c>
      <c r="L84" s="39" t="str">
        <f>IF(COUNTIF('3-DEPENSES PERS'!$AA$13:$AA$49,J84)=0,"",$J84)</f>
        <v/>
      </c>
      <c r="M84" s="39" t="str">
        <f t="shared" si="17"/>
        <v/>
      </c>
      <c r="N84" s="39" t="str">
        <f t="shared" si="18"/>
        <v/>
      </c>
      <c r="O84" s="39" t="str">
        <f>IF(COUNTIF('2-MATERIELS EQUIPEMENTS'!F$13:F$51,$J84)=0,"",$J84)</f>
        <v/>
      </c>
      <c r="P84" s="39" t="str">
        <f t="shared" si="19"/>
        <v/>
      </c>
      <c r="Q84" s="39" t="str">
        <f t="shared" si="20"/>
        <v/>
      </c>
      <c r="R84" s="39" t="str">
        <f>IF(COUNTIF('1-PRESTATIONS SERVICES'!W$13:W$51,$J84)=0,"",$J84)</f>
        <v/>
      </c>
      <c r="S84" s="39" t="str">
        <f t="shared" si="21"/>
        <v/>
      </c>
      <c r="T84" s="39" t="str">
        <f t="shared" si="22"/>
        <v/>
      </c>
      <c r="U84" s="39" t="str">
        <f>IF(COUNTIF('4-BAREME TRAVAUX'!E$13:E$63,J84)=0,"",$J84)</f>
        <v/>
      </c>
      <c r="V84" s="39" t="str">
        <f t="shared" si="23"/>
        <v/>
      </c>
      <c r="W84" s="39" t="str">
        <f t="shared" si="24"/>
        <v/>
      </c>
    </row>
    <row r="85" spans="1:23" ht="25.5" customHeight="1" x14ac:dyDescent="0.25">
      <c r="A85" s="725"/>
      <c r="B85" s="47" t="str">
        <f t="shared" si="28"/>
        <v/>
      </c>
      <c r="C85" s="48" t="str">
        <f t="shared" si="28"/>
        <v/>
      </c>
      <c r="D85" s="49" t="str">
        <f t="shared" si="29"/>
        <v/>
      </c>
      <c r="E85" s="211">
        <f t="shared" si="27"/>
        <v>0</v>
      </c>
      <c r="I85" s="39">
        <v>70</v>
      </c>
      <c r="J85" s="90" t="s">
        <v>879</v>
      </c>
      <c r="K85" s="90" t="s">
        <v>858</v>
      </c>
      <c r="L85" s="39" t="str">
        <f>IF(COUNTIF('3-DEPENSES PERS'!$AA$13:$AA$49,J85)=0,"",$J85)</f>
        <v/>
      </c>
      <c r="M85" s="39" t="str">
        <f t="shared" si="17"/>
        <v/>
      </c>
      <c r="N85" s="39" t="str">
        <f t="shared" si="18"/>
        <v/>
      </c>
      <c r="O85" s="39" t="str">
        <f>IF(COUNTIF('2-MATERIELS EQUIPEMENTS'!F$13:F$51,$J85)=0,"",$J85)</f>
        <v/>
      </c>
      <c r="P85" s="39" t="str">
        <f t="shared" si="19"/>
        <v/>
      </c>
      <c r="Q85" s="39" t="str">
        <f t="shared" si="20"/>
        <v/>
      </c>
      <c r="R85" s="39" t="str">
        <f>IF(COUNTIF('1-PRESTATIONS SERVICES'!W$13:W$51,$J85)=0,"",$J85)</f>
        <v/>
      </c>
      <c r="S85" s="39" t="str">
        <f t="shared" si="21"/>
        <v/>
      </c>
      <c r="T85" s="39" t="str">
        <f t="shared" si="22"/>
        <v/>
      </c>
      <c r="U85" s="39" t="str">
        <f>IF(COUNTIF('4-BAREME TRAVAUX'!E$13:E$63,J85)=0,"",$J85)</f>
        <v/>
      </c>
      <c r="V85" s="39" t="str">
        <f t="shared" si="23"/>
        <v/>
      </c>
      <c r="W85" s="39" t="str">
        <f t="shared" si="24"/>
        <v/>
      </c>
    </row>
    <row r="86" spans="1:23" ht="25.5" customHeight="1" x14ac:dyDescent="0.25">
      <c r="A86" s="725"/>
      <c r="B86" s="47" t="str">
        <f t="shared" si="28"/>
        <v/>
      </c>
      <c r="C86" s="48" t="str">
        <f t="shared" si="28"/>
        <v/>
      </c>
      <c r="D86" s="49" t="str">
        <f t="shared" si="29"/>
        <v/>
      </c>
      <c r="E86" s="211">
        <f t="shared" si="27"/>
        <v>0</v>
      </c>
      <c r="G86" s="46"/>
      <c r="I86" s="39">
        <v>71</v>
      </c>
      <c r="J86" s="46" t="s">
        <v>820</v>
      </c>
      <c r="K86" s="46" t="s">
        <v>849</v>
      </c>
      <c r="L86" s="39" t="str">
        <f>IF(COUNTIF('3-DEPENSES PERS'!$AA$13:$AA$49,J86)=0,"",$J86)</f>
        <v/>
      </c>
      <c r="M86" s="39" t="str">
        <f t="shared" si="17"/>
        <v/>
      </c>
      <c r="N86" s="39" t="str">
        <f t="shared" si="18"/>
        <v/>
      </c>
      <c r="O86" s="39" t="str">
        <f>IF(COUNTIF('2-MATERIELS EQUIPEMENTS'!F$13:F$51,$J86)=0,"",$J86)</f>
        <v/>
      </c>
      <c r="P86" s="39" t="str">
        <f t="shared" si="19"/>
        <v/>
      </c>
      <c r="Q86" s="39" t="str">
        <f t="shared" si="20"/>
        <v/>
      </c>
      <c r="R86" s="39" t="str">
        <f>IF(COUNTIF('1-PRESTATIONS SERVICES'!W$13:W$51,$J86)=0,"",$J86)</f>
        <v/>
      </c>
      <c r="S86" s="39" t="str">
        <f t="shared" si="21"/>
        <v/>
      </c>
      <c r="T86" s="39" t="str">
        <f t="shared" si="22"/>
        <v/>
      </c>
      <c r="U86" s="39" t="str">
        <f>IF(COUNTIF('4-BAREME TRAVAUX'!E$13:E$63,J86)=0,"",$J86)</f>
        <v/>
      </c>
      <c r="V86" s="39" t="str">
        <f t="shared" si="23"/>
        <v/>
      </c>
      <c r="W86" s="39" t="str">
        <f t="shared" si="24"/>
        <v/>
      </c>
    </row>
    <row r="87" spans="1:23" ht="25.5" customHeight="1" x14ac:dyDescent="0.25">
      <c r="A87" s="725"/>
      <c r="B87" s="47" t="str">
        <f t="shared" si="28"/>
        <v/>
      </c>
      <c r="C87" s="48" t="str">
        <f t="shared" si="28"/>
        <v/>
      </c>
      <c r="D87" s="49" t="str">
        <f t="shared" si="29"/>
        <v/>
      </c>
      <c r="E87" s="211">
        <f t="shared" si="27"/>
        <v>0</v>
      </c>
      <c r="I87" s="39">
        <v>72</v>
      </c>
      <c r="J87" s="46" t="s">
        <v>880</v>
      </c>
      <c r="K87" s="46" t="s">
        <v>849</v>
      </c>
      <c r="L87" s="39" t="str">
        <f>IF(COUNTIF('3-DEPENSES PERS'!$AA$13:$AA$49,J87)=0,"",$J87)</f>
        <v/>
      </c>
      <c r="M87" s="39" t="str">
        <f t="shared" si="17"/>
        <v/>
      </c>
      <c r="N87" s="39" t="str">
        <f t="shared" si="18"/>
        <v/>
      </c>
      <c r="O87" s="39" t="str">
        <f>IF(COUNTIF('2-MATERIELS EQUIPEMENTS'!F$13:F$51,$J87)=0,"",$J87)</f>
        <v/>
      </c>
      <c r="P87" s="39" t="str">
        <f t="shared" si="19"/>
        <v/>
      </c>
      <c r="Q87" s="39" t="str">
        <f t="shared" si="20"/>
        <v/>
      </c>
      <c r="R87" s="39" t="str">
        <f>IF(COUNTIF('1-PRESTATIONS SERVICES'!W$13:W$51,$J87)=0,"",$J87)</f>
        <v/>
      </c>
      <c r="S87" s="39" t="str">
        <f t="shared" si="21"/>
        <v/>
      </c>
      <c r="T87" s="39" t="str">
        <f t="shared" si="22"/>
        <v/>
      </c>
      <c r="U87" s="39" t="str">
        <f>IF(COUNTIF('4-BAREME TRAVAUX'!E$13:E$63,J87)=0,"",$J87)</f>
        <v/>
      </c>
      <c r="V87" s="39" t="str">
        <f t="shared" si="23"/>
        <v/>
      </c>
      <c r="W87" s="39" t="str">
        <f t="shared" si="24"/>
        <v/>
      </c>
    </row>
    <row r="88" spans="1:23" ht="25.5" customHeight="1" x14ac:dyDescent="0.25">
      <c r="A88" s="725"/>
      <c r="B88" s="47" t="str">
        <f t="shared" si="28"/>
        <v/>
      </c>
      <c r="C88" s="48" t="str">
        <f t="shared" si="28"/>
        <v/>
      </c>
      <c r="D88" s="49" t="str">
        <f t="shared" si="29"/>
        <v/>
      </c>
      <c r="E88" s="211">
        <f t="shared" si="27"/>
        <v>0</v>
      </c>
      <c r="G88" s="212"/>
      <c r="I88" s="39">
        <v>73</v>
      </c>
      <c r="J88" s="46" t="s">
        <v>821</v>
      </c>
      <c r="K88" s="46" t="s">
        <v>850</v>
      </c>
      <c r="L88" s="39" t="str">
        <f>IF(COUNTIF('3-DEPENSES PERS'!$AA$13:$AA$49,J88)=0,"",$J88)</f>
        <v/>
      </c>
      <c r="M88" s="39" t="str">
        <f t="shared" si="17"/>
        <v/>
      </c>
      <c r="N88" s="39" t="str">
        <f t="shared" si="18"/>
        <v/>
      </c>
      <c r="O88" s="39" t="str">
        <f>IF(COUNTIF('2-MATERIELS EQUIPEMENTS'!F$13:F$51,$J88)=0,"",$J88)</f>
        <v/>
      </c>
      <c r="P88" s="39" t="str">
        <f t="shared" si="19"/>
        <v/>
      </c>
      <c r="Q88" s="39" t="str">
        <f t="shared" si="20"/>
        <v/>
      </c>
      <c r="R88" s="39" t="str">
        <f>IF(COUNTIF('1-PRESTATIONS SERVICES'!W$13:W$51,$J88)=0,"",$J88)</f>
        <v/>
      </c>
      <c r="S88" s="39" t="str">
        <f t="shared" si="21"/>
        <v/>
      </c>
      <c r="T88" s="39" t="str">
        <f t="shared" si="22"/>
        <v/>
      </c>
      <c r="U88" s="39" t="str">
        <f>IF(COUNTIF('4-BAREME TRAVAUX'!E$13:E$63,J88)=0,"",$J88)</f>
        <v/>
      </c>
      <c r="V88" s="39" t="str">
        <f t="shared" si="23"/>
        <v/>
      </c>
      <c r="W88" s="39" t="str">
        <f t="shared" si="24"/>
        <v/>
      </c>
    </row>
    <row r="89" spans="1:23" ht="25.5" customHeight="1" x14ac:dyDescent="0.25">
      <c r="A89" s="725"/>
      <c r="B89" s="47" t="str">
        <f t="shared" si="28"/>
        <v/>
      </c>
      <c r="C89" s="48" t="str">
        <f t="shared" si="28"/>
        <v/>
      </c>
      <c r="D89" s="49" t="str">
        <f t="shared" ref="D89" si="30">IF(D27="","",IF(A20="non",0,D27*0.055))</f>
        <v/>
      </c>
      <c r="E89" s="211">
        <f t="shared" si="27"/>
        <v>0</v>
      </c>
      <c r="I89" s="39">
        <v>74</v>
      </c>
      <c r="J89" s="46" t="s">
        <v>881</v>
      </c>
      <c r="K89" s="46" t="s">
        <v>850</v>
      </c>
      <c r="L89" s="39" t="str">
        <f>IF(COUNTIF('3-DEPENSES PERS'!$AA$13:$AA$49,J89)=0,"",$J89)</f>
        <v/>
      </c>
      <c r="M89" s="39" t="str">
        <f t="shared" si="17"/>
        <v/>
      </c>
      <c r="N89" s="39" t="str">
        <f t="shared" si="18"/>
        <v/>
      </c>
      <c r="O89" s="39" t="str">
        <f>IF(COUNTIF('2-MATERIELS EQUIPEMENTS'!F$13:F$51,$J89)=0,"",$J89)</f>
        <v/>
      </c>
      <c r="P89" s="39" t="str">
        <f t="shared" si="19"/>
        <v/>
      </c>
      <c r="Q89" s="39" t="str">
        <f t="shared" si="20"/>
        <v/>
      </c>
      <c r="R89" s="39" t="str">
        <f>IF(COUNTIF('1-PRESTATIONS SERVICES'!W$13:W$51,$J89)=0,"",$J89)</f>
        <v/>
      </c>
      <c r="S89" s="39" t="str">
        <f t="shared" si="21"/>
        <v/>
      </c>
      <c r="T89" s="39" t="str">
        <f t="shared" si="22"/>
        <v/>
      </c>
      <c r="U89" s="39" t="str">
        <f>IF(COUNTIF('4-BAREME TRAVAUX'!E$13:E$63,J89)=0,"",$J89)</f>
        <v/>
      </c>
      <c r="V89" s="39" t="str">
        <f t="shared" si="23"/>
        <v/>
      </c>
      <c r="W89" s="39" t="str">
        <f t="shared" si="24"/>
        <v/>
      </c>
    </row>
    <row r="90" spans="1:23" ht="25.5" customHeight="1" x14ac:dyDescent="0.25">
      <c r="A90" s="99"/>
      <c r="B90" s="176" t="s">
        <v>898</v>
      </c>
      <c r="C90" s="176"/>
      <c r="D90" s="487">
        <f>SUM(D66+D79)</f>
        <v>0</v>
      </c>
      <c r="G90" s="212"/>
      <c r="I90" s="39">
        <v>75</v>
      </c>
      <c r="J90" s="46" t="s">
        <v>822</v>
      </c>
      <c r="K90" s="46" t="s">
        <v>851</v>
      </c>
      <c r="L90" s="39" t="str">
        <f>IF(COUNTIF('3-DEPENSES PERS'!$AA$13:$AA$49,J90)=0,"",$J90)</f>
        <v/>
      </c>
      <c r="M90" s="39" t="str">
        <f t="shared" si="17"/>
        <v/>
      </c>
      <c r="N90" s="39" t="str">
        <f t="shared" si="18"/>
        <v/>
      </c>
      <c r="O90" s="39" t="str">
        <f>IF(COUNTIF('2-MATERIELS EQUIPEMENTS'!F$13:F$51,$J90)=0,"",$J90)</f>
        <v/>
      </c>
      <c r="P90" s="39" t="str">
        <f t="shared" si="19"/>
        <v/>
      </c>
      <c r="Q90" s="39" t="str">
        <f t="shared" si="20"/>
        <v/>
      </c>
      <c r="R90" s="39" t="str">
        <f>IF(COUNTIF('1-PRESTATIONS SERVICES'!W$13:W$51,$J90)=0,"",$J90)</f>
        <v/>
      </c>
      <c r="S90" s="39" t="str">
        <f t="shared" si="21"/>
        <v/>
      </c>
      <c r="T90" s="39" t="str">
        <f t="shared" si="22"/>
        <v/>
      </c>
      <c r="U90" s="39" t="str">
        <f>IF(COUNTIF('4-BAREME TRAVAUX'!E$13:E$63,J90)=0,"",$J90)</f>
        <v/>
      </c>
      <c r="V90" s="39" t="str">
        <f t="shared" si="23"/>
        <v/>
      </c>
      <c r="W90" s="39" t="str">
        <f t="shared" si="24"/>
        <v/>
      </c>
    </row>
    <row r="91" spans="1:23" ht="26.25" customHeight="1" x14ac:dyDescent="0.25">
      <c r="I91" s="39">
        <v>76</v>
      </c>
      <c r="J91" s="46" t="s">
        <v>882</v>
      </c>
      <c r="K91" s="46" t="s">
        <v>851</v>
      </c>
      <c r="L91" s="39" t="str">
        <f>IF(COUNTIF('3-DEPENSES PERS'!$AA$13:$AA$49,J91)=0,"",$J91)</f>
        <v/>
      </c>
      <c r="M91" s="39" t="str">
        <f t="shared" si="17"/>
        <v/>
      </c>
      <c r="N91" s="39" t="str">
        <f t="shared" si="18"/>
        <v/>
      </c>
      <c r="O91" s="39" t="str">
        <f>IF(COUNTIF('2-MATERIELS EQUIPEMENTS'!F$13:F$51,$J91)=0,"",$J91)</f>
        <v/>
      </c>
      <c r="P91" s="39" t="str">
        <f t="shared" si="19"/>
        <v/>
      </c>
      <c r="Q91" s="39" t="str">
        <f t="shared" si="20"/>
        <v/>
      </c>
      <c r="R91" s="39" t="str">
        <f>IF(COUNTIF('1-PRESTATIONS SERVICES'!W$13:W$51,$J91)=0,"",$J91)</f>
        <v/>
      </c>
      <c r="S91" s="39" t="str">
        <f t="shared" si="21"/>
        <v/>
      </c>
      <c r="T91" s="39" t="str">
        <f t="shared" si="22"/>
        <v/>
      </c>
      <c r="U91" s="39" t="str">
        <f>IF(COUNTIF('4-BAREME TRAVAUX'!E$13:E$63,J91)=0,"",$J91)</f>
        <v/>
      </c>
      <c r="V91" s="39" t="str">
        <f t="shared" si="23"/>
        <v/>
      </c>
      <c r="W91" s="39" t="str">
        <f t="shared" si="24"/>
        <v/>
      </c>
    </row>
    <row r="92" spans="1:23" ht="29.45" customHeight="1" x14ac:dyDescent="0.25">
      <c r="B92" s="708" t="s">
        <v>738</v>
      </c>
      <c r="C92" s="709"/>
      <c r="D92" s="49">
        <f>D41+D29+D17+D66+D53+D79</f>
        <v>0</v>
      </c>
      <c r="G92" s="212"/>
      <c r="I92" s="39">
        <v>77</v>
      </c>
      <c r="J92" s="46" t="s">
        <v>823</v>
      </c>
      <c r="K92" s="46" t="s">
        <v>852</v>
      </c>
      <c r="L92" s="39" t="str">
        <f>IF(COUNTIF('3-DEPENSES PERS'!$AA$13:$AA$49,J92)=0,"",$J92)</f>
        <v/>
      </c>
      <c r="M92" s="39" t="str">
        <f t="shared" si="17"/>
        <v/>
      </c>
      <c r="N92" s="39" t="str">
        <f t="shared" si="18"/>
        <v/>
      </c>
      <c r="O92" s="39" t="str">
        <f>IF(COUNTIF('2-MATERIELS EQUIPEMENTS'!F$13:F$51,$J92)=0,"",$J92)</f>
        <v/>
      </c>
      <c r="P92" s="39" t="str">
        <f t="shared" si="19"/>
        <v/>
      </c>
      <c r="Q92" s="39" t="str">
        <f t="shared" si="20"/>
        <v/>
      </c>
      <c r="R92" s="39" t="str">
        <f>IF(COUNTIF('1-PRESTATIONS SERVICES'!W$13:W$51,$J92)=0,"",$J92)</f>
        <v/>
      </c>
      <c r="S92" s="39" t="str">
        <f t="shared" si="21"/>
        <v/>
      </c>
      <c r="T92" s="39" t="str">
        <f t="shared" si="22"/>
        <v/>
      </c>
      <c r="U92" s="39" t="str">
        <f>IF(COUNTIF('4-BAREME TRAVAUX'!E$13:E$63,J92)=0,"",$J92)</f>
        <v/>
      </c>
      <c r="V92" s="39" t="str">
        <f t="shared" si="23"/>
        <v/>
      </c>
      <c r="W92" s="39" t="str">
        <f t="shared" si="24"/>
        <v/>
      </c>
    </row>
    <row r="93" spans="1:23" x14ac:dyDescent="0.25">
      <c r="I93" s="39">
        <v>78</v>
      </c>
      <c r="J93" s="46" t="s">
        <v>883</v>
      </c>
      <c r="K93" s="46" t="s">
        <v>852</v>
      </c>
      <c r="L93" s="39" t="str">
        <f>IF(COUNTIF('3-DEPENSES PERS'!$AA$13:$AA$49,J93)=0,"",$J93)</f>
        <v/>
      </c>
      <c r="M93" s="39" t="str">
        <f t="shared" si="17"/>
        <v/>
      </c>
      <c r="N93" s="39" t="str">
        <f t="shared" si="18"/>
        <v/>
      </c>
      <c r="O93" s="39" t="str">
        <f>IF(COUNTIF('2-MATERIELS EQUIPEMENTS'!F$13:F$51,$J93)=0,"",$J93)</f>
        <v/>
      </c>
      <c r="P93" s="39" t="str">
        <f t="shared" si="19"/>
        <v/>
      </c>
      <c r="Q93" s="39" t="str">
        <f t="shared" si="20"/>
        <v/>
      </c>
      <c r="R93" s="39" t="str">
        <f>IF(COUNTIF('1-PRESTATIONS SERVICES'!W$13:W$51,$J93)=0,"",$J93)</f>
        <v/>
      </c>
      <c r="S93" s="39" t="str">
        <f t="shared" si="21"/>
        <v/>
      </c>
      <c r="T93" s="39" t="str">
        <f t="shared" si="22"/>
        <v/>
      </c>
      <c r="U93" s="39" t="str">
        <f>IF(COUNTIF('4-BAREME TRAVAUX'!E$13:E$63,J93)=0,"",$J93)</f>
        <v/>
      </c>
      <c r="V93" s="39" t="str">
        <f t="shared" si="23"/>
        <v/>
      </c>
      <c r="W93" s="39" t="str">
        <f t="shared" si="24"/>
        <v/>
      </c>
    </row>
    <row r="94" spans="1:23" x14ac:dyDescent="0.25">
      <c r="G94" s="212"/>
      <c r="I94" s="39">
        <v>79</v>
      </c>
      <c r="J94" s="46" t="s">
        <v>824</v>
      </c>
      <c r="K94" s="46" t="s">
        <v>853</v>
      </c>
      <c r="L94" s="39" t="str">
        <f>IF(COUNTIF('3-DEPENSES PERS'!$AA$13:$AA$49,J94)=0,"",$J94)</f>
        <v/>
      </c>
      <c r="M94" s="39" t="str">
        <f t="shared" si="17"/>
        <v/>
      </c>
      <c r="N94" s="39" t="str">
        <f t="shared" si="18"/>
        <v/>
      </c>
      <c r="O94" s="39" t="str">
        <f>IF(COUNTIF('2-MATERIELS EQUIPEMENTS'!F$13:F$51,$J94)=0,"",$J94)</f>
        <v/>
      </c>
      <c r="P94" s="39" t="str">
        <f t="shared" si="19"/>
        <v/>
      </c>
      <c r="Q94" s="39" t="str">
        <f t="shared" si="20"/>
        <v/>
      </c>
      <c r="R94" s="39" t="str">
        <f>IF(COUNTIF('1-PRESTATIONS SERVICES'!W$13:W$51,$J94)=0,"",$J94)</f>
        <v/>
      </c>
      <c r="S94" s="39" t="str">
        <f t="shared" si="21"/>
        <v/>
      </c>
      <c r="T94" s="39" t="str">
        <f t="shared" si="22"/>
        <v/>
      </c>
      <c r="U94" s="39" t="str">
        <f>IF(COUNTIF('4-BAREME TRAVAUX'!E$13:E$63,J94)=0,"",$J94)</f>
        <v/>
      </c>
      <c r="V94" s="39" t="str">
        <f t="shared" si="23"/>
        <v/>
      </c>
      <c r="W94" s="39" t="str">
        <f t="shared" si="24"/>
        <v/>
      </c>
    </row>
    <row r="95" spans="1:23" x14ac:dyDescent="0.25">
      <c r="I95" s="39">
        <v>80</v>
      </c>
      <c r="J95" s="46" t="s">
        <v>884</v>
      </c>
      <c r="K95" s="46" t="s">
        <v>853</v>
      </c>
      <c r="L95" s="39" t="str">
        <f>IF(COUNTIF('3-DEPENSES PERS'!$AA$13:$AA$49,J95)=0,"",$J95)</f>
        <v/>
      </c>
      <c r="M95" s="39" t="str">
        <f t="shared" si="17"/>
        <v/>
      </c>
      <c r="N95" s="39" t="str">
        <f t="shared" si="18"/>
        <v/>
      </c>
      <c r="O95" s="39" t="str">
        <f>IF(COUNTIF('2-MATERIELS EQUIPEMENTS'!F$13:F$51,$J95)=0,"",$J95)</f>
        <v/>
      </c>
      <c r="P95" s="39" t="str">
        <f t="shared" si="19"/>
        <v/>
      </c>
      <c r="Q95" s="39" t="str">
        <f t="shared" si="20"/>
        <v/>
      </c>
      <c r="R95" s="39" t="str">
        <f>IF(COUNTIF('1-PRESTATIONS SERVICES'!W$13:W$51,$J95)=0,"",$J95)</f>
        <v/>
      </c>
      <c r="S95" s="39" t="str">
        <f t="shared" si="21"/>
        <v/>
      </c>
      <c r="T95" s="39" t="str">
        <f t="shared" si="22"/>
        <v/>
      </c>
      <c r="U95" s="39" t="str">
        <f>IF(COUNTIF('4-BAREME TRAVAUX'!E$13:E$63,J95)=0,"",$J95)</f>
        <v/>
      </c>
      <c r="V95" s="39" t="str">
        <f t="shared" si="23"/>
        <v/>
      </c>
      <c r="W95" s="39" t="str">
        <f t="shared" si="24"/>
        <v/>
      </c>
    </row>
    <row r="96" spans="1:23" x14ac:dyDescent="0.25">
      <c r="G96" s="212"/>
      <c r="I96" s="39">
        <v>81</v>
      </c>
      <c r="J96" s="46" t="s">
        <v>825</v>
      </c>
      <c r="K96" s="46" t="s">
        <v>854</v>
      </c>
      <c r="L96" s="39" t="str">
        <f>IF(COUNTIF('3-DEPENSES PERS'!$AA$13:$AA$49,J96)=0,"",$J96)</f>
        <v/>
      </c>
      <c r="M96" s="39" t="str">
        <f t="shared" si="17"/>
        <v/>
      </c>
      <c r="N96" s="39" t="str">
        <f t="shared" si="18"/>
        <v/>
      </c>
      <c r="O96" s="39" t="str">
        <f>IF(COUNTIF('2-MATERIELS EQUIPEMENTS'!F$13:F$51,$J96)=0,"",$J96)</f>
        <v/>
      </c>
      <c r="P96" s="39" t="str">
        <f t="shared" si="19"/>
        <v/>
      </c>
      <c r="Q96" s="39" t="str">
        <f t="shared" si="20"/>
        <v/>
      </c>
      <c r="R96" s="39" t="str">
        <f>IF(COUNTIF('1-PRESTATIONS SERVICES'!W$13:W$51,$J96)=0,"",$J96)</f>
        <v/>
      </c>
      <c r="S96" s="39" t="str">
        <f t="shared" si="21"/>
        <v/>
      </c>
      <c r="T96" s="39" t="str">
        <f t="shared" si="22"/>
        <v/>
      </c>
      <c r="U96" s="39" t="str">
        <f>IF(COUNTIF('4-BAREME TRAVAUX'!E$13:E$63,J96)=0,"",$J96)</f>
        <v/>
      </c>
      <c r="V96" s="39" t="str">
        <f t="shared" si="23"/>
        <v/>
      </c>
      <c r="W96" s="39" t="str">
        <f t="shared" si="24"/>
        <v/>
      </c>
    </row>
    <row r="97" spans="7:23" x14ac:dyDescent="0.25">
      <c r="I97" s="39">
        <v>82</v>
      </c>
      <c r="J97" s="46" t="s">
        <v>885</v>
      </c>
      <c r="K97" s="46" t="s">
        <v>854</v>
      </c>
      <c r="L97" s="39" t="str">
        <f>IF(COUNTIF('3-DEPENSES PERS'!$AA$13:$AA$49,J97)=0,"",$J97)</f>
        <v/>
      </c>
      <c r="M97" s="39" t="str">
        <f t="shared" si="17"/>
        <v/>
      </c>
      <c r="N97" s="39" t="str">
        <f t="shared" si="18"/>
        <v/>
      </c>
      <c r="O97" s="39" t="str">
        <f>IF(COUNTIF('2-MATERIELS EQUIPEMENTS'!F$13:F$51,$J97)=0,"",$J97)</f>
        <v/>
      </c>
      <c r="P97" s="39" t="str">
        <f t="shared" si="19"/>
        <v/>
      </c>
      <c r="Q97" s="39" t="str">
        <f t="shared" si="20"/>
        <v/>
      </c>
      <c r="R97" s="39" t="str">
        <f>IF(COUNTIF('1-PRESTATIONS SERVICES'!W$13:W$51,$J97)=0,"",$J97)</f>
        <v/>
      </c>
      <c r="S97" s="39" t="str">
        <f t="shared" si="21"/>
        <v/>
      </c>
      <c r="T97" s="39" t="str">
        <f t="shared" si="22"/>
        <v/>
      </c>
      <c r="U97" s="39" t="str">
        <f>IF(COUNTIF('4-BAREME TRAVAUX'!E$13:E$63,J97)=0,"",$J97)</f>
        <v/>
      </c>
      <c r="V97" s="39" t="str">
        <f t="shared" si="23"/>
        <v/>
      </c>
      <c r="W97" s="39" t="str">
        <f t="shared" si="24"/>
        <v/>
      </c>
    </row>
    <row r="98" spans="7:23" x14ac:dyDescent="0.25">
      <c r="G98" s="212"/>
      <c r="I98" s="39">
        <v>83</v>
      </c>
      <c r="J98" s="46" t="s">
        <v>826</v>
      </c>
      <c r="K98" s="46" t="s">
        <v>855</v>
      </c>
      <c r="L98" s="39" t="str">
        <f>IF(COUNTIF('3-DEPENSES PERS'!$AA$13:$AA$49,J98)=0,"",$J98)</f>
        <v/>
      </c>
      <c r="M98" s="39" t="str">
        <f t="shared" si="17"/>
        <v/>
      </c>
      <c r="N98" s="39" t="str">
        <f t="shared" si="18"/>
        <v/>
      </c>
      <c r="O98" s="39" t="str">
        <f>IF(COUNTIF('2-MATERIELS EQUIPEMENTS'!F$13:F$51,$J98)=0,"",$J98)</f>
        <v/>
      </c>
      <c r="P98" s="39" t="str">
        <f t="shared" si="19"/>
        <v/>
      </c>
      <c r="Q98" s="39" t="str">
        <f t="shared" si="20"/>
        <v/>
      </c>
      <c r="R98" s="39" t="str">
        <f>IF(COUNTIF('1-PRESTATIONS SERVICES'!W$13:W$51,$J98)=0,"",$J98)</f>
        <v/>
      </c>
      <c r="S98" s="39" t="str">
        <f t="shared" si="21"/>
        <v/>
      </c>
      <c r="T98" s="39" t="str">
        <f t="shared" si="22"/>
        <v/>
      </c>
      <c r="U98" s="39" t="str">
        <f>IF(COUNTIF('4-BAREME TRAVAUX'!E$13:E$63,J98)=0,"",$J98)</f>
        <v/>
      </c>
      <c r="V98" s="39" t="str">
        <f t="shared" si="23"/>
        <v/>
      </c>
      <c r="W98" s="39" t="str">
        <f t="shared" si="24"/>
        <v/>
      </c>
    </row>
    <row r="99" spans="7:23" x14ac:dyDescent="0.25">
      <c r="I99" s="39">
        <v>84</v>
      </c>
      <c r="J99" s="46" t="s">
        <v>886</v>
      </c>
      <c r="K99" s="46" t="s">
        <v>855</v>
      </c>
      <c r="L99" s="39" t="str">
        <f>IF(COUNTIF('3-DEPENSES PERS'!$AA$13:$AA$49,J99)=0,"",$J99)</f>
        <v/>
      </c>
      <c r="M99" s="39" t="str">
        <f t="shared" si="17"/>
        <v/>
      </c>
      <c r="N99" s="39" t="str">
        <f t="shared" si="18"/>
        <v/>
      </c>
      <c r="O99" s="39" t="str">
        <f>IF(COUNTIF('2-MATERIELS EQUIPEMENTS'!F$13:F$51,$J99)=0,"",$J99)</f>
        <v/>
      </c>
      <c r="P99" s="39" t="str">
        <f t="shared" si="19"/>
        <v/>
      </c>
      <c r="Q99" s="39" t="str">
        <f t="shared" si="20"/>
        <v/>
      </c>
      <c r="R99" s="39" t="str">
        <f>IF(COUNTIF('1-PRESTATIONS SERVICES'!W$13:W$51,$J99)=0,"",$J99)</f>
        <v/>
      </c>
      <c r="S99" s="39" t="str">
        <f t="shared" si="21"/>
        <v/>
      </c>
      <c r="T99" s="39" t="str">
        <f t="shared" si="22"/>
        <v/>
      </c>
      <c r="U99" s="39" t="str">
        <f>IF(COUNTIF('4-BAREME TRAVAUX'!E$13:E$63,J99)=0,"",$J99)</f>
        <v/>
      </c>
      <c r="V99" s="39" t="str">
        <f t="shared" si="23"/>
        <v/>
      </c>
      <c r="W99" s="39" t="str">
        <f t="shared" si="24"/>
        <v/>
      </c>
    </row>
    <row r="100" spans="7:23" x14ac:dyDescent="0.25">
      <c r="G100" s="212"/>
      <c r="I100" s="39">
        <v>85</v>
      </c>
      <c r="J100" s="46" t="s">
        <v>827</v>
      </c>
      <c r="K100" s="46" t="s">
        <v>856</v>
      </c>
      <c r="L100" s="39" t="str">
        <f>IF(COUNTIF('3-DEPENSES PERS'!$AA$13:$AA$49,J100)=0,"",$J100)</f>
        <v/>
      </c>
      <c r="M100" s="39" t="str">
        <f t="shared" si="17"/>
        <v/>
      </c>
      <c r="N100" s="39" t="str">
        <f t="shared" si="18"/>
        <v/>
      </c>
      <c r="O100" s="39" t="str">
        <f>IF(COUNTIF('2-MATERIELS EQUIPEMENTS'!F$13:F$51,$J100)=0,"",$J100)</f>
        <v/>
      </c>
      <c r="P100" s="39" t="str">
        <f t="shared" si="19"/>
        <v/>
      </c>
      <c r="Q100" s="39" t="str">
        <f t="shared" si="20"/>
        <v/>
      </c>
      <c r="R100" s="39" t="str">
        <f>IF(COUNTIF('1-PRESTATIONS SERVICES'!W$13:W$51,$J100)=0,"",$J100)</f>
        <v/>
      </c>
      <c r="S100" s="39" t="str">
        <f t="shared" si="21"/>
        <v/>
      </c>
      <c r="T100" s="39" t="str">
        <f t="shared" si="22"/>
        <v/>
      </c>
      <c r="U100" s="39" t="str">
        <f>IF(COUNTIF('4-BAREME TRAVAUX'!E$13:E$63,J100)=0,"",$J100)</f>
        <v/>
      </c>
      <c r="V100" s="39" t="str">
        <f t="shared" si="23"/>
        <v/>
      </c>
      <c r="W100" s="39" t="str">
        <f t="shared" si="24"/>
        <v/>
      </c>
    </row>
    <row r="101" spans="7:23" x14ac:dyDescent="0.25">
      <c r="I101" s="39">
        <v>86</v>
      </c>
      <c r="J101" s="46" t="s">
        <v>887</v>
      </c>
      <c r="K101" s="46" t="s">
        <v>856</v>
      </c>
      <c r="L101" s="39" t="str">
        <f>IF(COUNTIF('3-DEPENSES PERS'!$AA$13:$AA$49,J101)=0,"",$J101)</f>
        <v/>
      </c>
      <c r="M101" s="39" t="str">
        <f t="shared" si="17"/>
        <v/>
      </c>
      <c r="N101" s="39" t="str">
        <f t="shared" si="18"/>
        <v/>
      </c>
      <c r="O101" s="39" t="str">
        <f>IF(COUNTIF('2-MATERIELS EQUIPEMENTS'!F$13:F$51,$J101)=0,"",$J101)</f>
        <v/>
      </c>
      <c r="P101" s="39" t="str">
        <f t="shared" si="19"/>
        <v/>
      </c>
      <c r="Q101" s="39" t="str">
        <f t="shared" si="20"/>
        <v/>
      </c>
      <c r="R101" s="39" t="str">
        <f>IF(COUNTIF('1-PRESTATIONS SERVICES'!W$13:W$51,$J101)=0,"",$J101)</f>
        <v/>
      </c>
      <c r="S101" s="39" t="str">
        <f t="shared" si="21"/>
        <v/>
      </c>
      <c r="T101" s="39" t="str">
        <f t="shared" si="22"/>
        <v/>
      </c>
      <c r="U101" s="39" t="str">
        <f>IF(COUNTIF('4-BAREME TRAVAUX'!E$13:E$63,J101)=0,"",$J101)</f>
        <v/>
      </c>
      <c r="V101" s="39" t="str">
        <f t="shared" si="23"/>
        <v/>
      </c>
      <c r="W101" s="39" t="str">
        <f t="shared" si="24"/>
        <v/>
      </c>
    </row>
    <row r="102" spans="7:23" x14ac:dyDescent="0.25">
      <c r="G102" s="212"/>
      <c r="I102" s="39">
        <v>87</v>
      </c>
      <c r="J102" s="46" t="s">
        <v>828</v>
      </c>
      <c r="K102" s="46" t="s">
        <v>857</v>
      </c>
      <c r="L102" s="39" t="str">
        <f>IF(COUNTIF('3-DEPENSES PERS'!$AA$13:$AA$49,J102)=0,"",$J102)</f>
        <v/>
      </c>
      <c r="M102" s="39" t="str">
        <f t="shared" si="17"/>
        <v/>
      </c>
      <c r="N102" s="39" t="str">
        <f t="shared" si="18"/>
        <v/>
      </c>
      <c r="O102" s="39" t="str">
        <f>IF(COUNTIF('2-MATERIELS EQUIPEMENTS'!F$13:F$51,$J102)=0,"",$J102)</f>
        <v/>
      </c>
      <c r="P102" s="39" t="str">
        <f t="shared" si="19"/>
        <v/>
      </c>
      <c r="Q102" s="39" t="str">
        <f t="shared" si="20"/>
        <v/>
      </c>
      <c r="R102" s="39" t="str">
        <f>IF(COUNTIF('1-PRESTATIONS SERVICES'!W$13:W$51,$J102)=0,"",$J102)</f>
        <v/>
      </c>
      <c r="S102" s="39" t="str">
        <f t="shared" si="21"/>
        <v/>
      </c>
      <c r="T102" s="39" t="str">
        <f t="shared" si="22"/>
        <v/>
      </c>
      <c r="U102" s="39" t="str">
        <f>IF(COUNTIF('4-BAREME TRAVAUX'!E$13:E$63,J102)=0,"",$J102)</f>
        <v/>
      </c>
      <c r="V102" s="39" t="str">
        <f t="shared" si="23"/>
        <v/>
      </c>
      <c r="W102" s="39" t="str">
        <f t="shared" si="24"/>
        <v/>
      </c>
    </row>
    <row r="103" spans="7:23" x14ac:dyDescent="0.25">
      <c r="I103" s="39">
        <v>88</v>
      </c>
      <c r="J103" s="46" t="s">
        <v>888</v>
      </c>
      <c r="K103" s="46" t="s">
        <v>857</v>
      </c>
      <c r="L103" s="39" t="str">
        <f>IF(COUNTIF('3-DEPENSES PERS'!$AA$13:$AA$49,J103)=0,"",$J103)</f>
        <v/>
      </c>
      <c r="M103" s="39" t="str">
        <f t="shared" si="17"/>
        <v/>
      </c>
      <c r="N103" s="39" t="str">
        <f t="shared" si="18"/>
        <v/>
      </c>
      <c r="O103" s="39" t="str">
        <f>IF(COUNTIF('2-MATERIELS EQUIPEMENTS'!F$13:F$51,$J103)=0,"",$J103)</f>
        <v/>
      </c>
      <c r="P103" s="39" t="str">
        <f t="shared" si="19"/>
        <v/>
      </c>
      <c r="Q103" s="39" t="str">
        <f t="shared" si="20"/>
        <v/>
      </c>
      <c r="R103" s="39" t="str">
        <f>IF(COUNTIF('1-PRESTATIONS SERVICES'!W$13:W$51,$J103)=0,"",$J103)</f>
        <v/>
      </c>
      <c r="S103" s="39" t="str">
        <f t="shared" si="21"/>
        <v/>
      </c>
      <c r="T103" s="39" t="str">
        <f t="shared" si="22"/>
        <v/>
      </c>
      <c r="U103" s="39" t="str">
        <f>IF(COUNTIF('4-BAREME TRAVAUX'!E$13:E$63,J103)=0,"",$J103)</f>
        <v/>
      </c>
      <c r="V103" s="39" t="str">
        <f t="shared" si="23"/>
        <v/>
      </c>
      <c r="W103" s="39" t="str">
        <f t="shared" si="24"/>
        <v/>
      </c>
    </row>
    <row r="104" spans="7:23" x14ac:dyDescent="0.25">
      <c r="G104" s="212"/>
      <c r="I104" s="39">
        <v>89</v>
      </c>
      <c r="J104" s="46" t="s">
        <v>829</v>
      </c>
      <c r="K104" s="46" t="s">
        <v>859</v>
      </c>
      <c r="L104" s="39" t="str">
        <f>IF(COUNTIF('3-DEPENSES PERS'!$AA$13:$AA$49,J104)=0,"",$J104)</f>
        <v/>
      </c>
      <c r="M104" s="39" t="str">
        <f t="shared" si="17"/>
        <v/>
      </c>
      <c r="N104" s="39" t="str">
        <f t="shared" si="18"/>
        <v/>
      </c>
      <c r="O104" s="39" t="str">
        <f>IF(COUNTIF('2-MATERIELS EQUIPEMENTS'!F$13:F$51,$J104)=0,"",$J104)</f>
        <v/>
      </c>
      <c r="P104" s="39" t="str">
        <f t="shared" si="19"/>
        <v/>
      </c>
      <c r="Q104" s="39" t="str">
        <f t="shared" si="20"/>
        <v/>
      </c>
      <c r="R104" s="39" t="str">
        <f>IF(COUNTIF('1-PRESTATIONS SERVICES'!W$13:W$51,$J104)=0,"",$J104)</f>
        <v/>
      </c>
      <c r="S104" s="39" t="str">
        <f t="shared" si="21"/>
        <v/>
      </c>
      <c r="T104" s="39" t="str">
        <f t="shared" si="22"/>
        <v/>
      </c>
      <c r="U104" s="39" t="str">
        <f>IF(COUNTIF('4-BAREME TRAVAUX'!E$13:E$63,J104)=0,"",$J104)</f>
        <v/>
      </c>
      <c r="V104" s="39" t="str">
        <f t="shared" si="23"/>
        <v/>
      </c>
      <c r="W104" s="39" t="str">
        <f t="shared" si="24"/>
        <v/>
      </c>
    </row>
    <row r="105" spans="7:23" x14ac:dyDescent="0.25">
      <c r="I105" s="39">
        <v>90</v>
      </c>
      <c r="J105" s="46" t="s">
        <v>889</v>
      </c>
      <c r="K105" s="46" t="s">
        <v>859</v>
      </c>
      <c r="L105" s="39" t="str">
        <f>IF(COUNTIF('3-DEPENSES PERS'!$AA$13:$AA$49,J105)=0,"",$J105)</f>
        <v/>
      </c>
      <c r="M105" s="39" t="str">
        <f t="shared" si="17"/>
        <v/>
      </c>
      <c r="N105" s="39" t="str">
        <f t="shared" si="18"/>
        <v/>
      </c>
      <c r="O105" s="39" t="str">
        <f>IF(COUNTIF('2-MATERIELS EQUIPEMENTS'!F$13:F$51,$J105)=0,"",$J105)</f>
        <v/>
      </c>
      <c r="P105" s="39" t="str">
        <f t="shared" si="19"/>
        <v/>
      </c>
      <c r="Q105" s="39" t="str">
        <f t="shared" si="20"/>
        <v/>
      </c>
      <c r="R105" s="39" t="str">
        <f>IF(COUNTIF('1-PRESTATIONS SERVICES'!W$13:W$51,$J105)=0,"",$J105)</f>
        <v/>
      </c>
      <c r="S105" s="39" t="str">
        <f t="shared" si="21"/>
        <v/>
      </c>
      <c r="T105" s="39" t="str">
        <f t="shared" si="22"/>
        <v/>
      </c>
      <c r="U105" s="39" t="str">
        <f>IF(COUNTIF('4-BAREME TRAVAUX'!E$13:E$63,J105)=0,"",$J105)</f>
        <v/>
      </c>
      <c r="V105" s="39" t="str">
        <f t="shared" si="23"/>
        <v/>
      </c>
      <c r="W105" s="39" t="str">
        <f t="shared" si="24"/>
        <v/>
      </c>
    </row>
    <row r="106" spans="7:23" x14ac:dyDescent="0.25">
      <c r="G106" s="212"/>
      <c r="I106" s="39">
        <v>91</v>
      </c>
      <c r="J106" s="46" t="s">
        <v>830</v>
      </c>
      <c r="K106" s="46" t="s">
        <v>860</v>
      </c>
      <c r="L106" s="39" t="str">
        <f>IF(COUNTIF('3-DEPENSES PERS'!$AA$13:$AA$49,J106)=0,"",$J106)</f>
        <v/>
      </c>
      <c r="M106" s="39" t="str">
        <f t="shared" si="17"/>
        <v/>
      </c>
      <c r="N106" s="39" t="str">
        <f t="shared" si="18"/>
        <v/>
      </c>
      <c r="O106" s="39" t="str">
        <f>IF(COUNTIF('2-MATERIELS EQUIPEMENTS'!F$13:F$51,$J106)=0,"",$J106)</f>
        <v/>
      </c>
      <c r="P106" s="39" t="str">
        <f t="shared" si="19"/>
        <v/>
      </c>
      <c r="Q106" s="39" t="str">
        <f t="shared" si="20"/>
        <v/>
      </c>
      <c r="R106" s="39" t="str">
        <f>IF(COUNTIF('1-PRESTATIONS SERVICES'!W$13:W$51,$J106)=0,"",$J106)</f>
        <v/>
      </c>
      <c r="S106" s="39" t="str">
        <f t="shared" si="21"/>
        <v/>
      </c>
      <c r="T106" s="39" t="str">
        <f t="shared" si="22"/>
        <v/>
      </c>
      <c r="U106" s="39" t="str">
        <f>IF(COUNTIF('4-BAREME TRAVAUX'!E$13:E$63,J106)=0,"",$J106)</f>
        <v/>
      </c>
      <c r="V106" s="39" t="str">
        <f t="shared" si="23"/>
        <v/>
      </c>
      <c r="W106" s="39" t="str">
        <f t="shared" si="24"/>
        <v/>
      </c>
    </row>
    <row r="107" spans="7:23" x14ac:dyDescent="0.25">
      <c r="I107" s="39">
        <v>92</v>
      </c>
      <c r="J107" s="46" t="s">
        <v>890</v>
      </c>
      <c r="K107" s="46" t="s">
        <v>860</v>
      </c>
      <c r="L107" s="39" t="str">
        <f>IF(COUNTIF('3-DEPENSES PERS'!$AA$13:$AA$49,J107)=0,"",$J107)</f>
        <v/>
      </c>
      <c r="M107" s="39" t="str">
        <f t="shared" si="17"/>
        <v/>
      </c>
      <c r="N107" s="39" t="str">
        <f t="shared" si="18"/>
        <v/>
      </c>
      <c r="O107" s="39" t="str">
        <f>IF(COUNTIF('2-MATERIELS EQUIPEMENTS'!F$13:F$51,$J107)=0,"",$J107)</f>
        <v/>
      </c>
      <c r="P107" s="39" t="str">
        <f t="shared" si="19"/>
        <v/>
      </c>
      <c r="Q107" s="39" t="str">
        <f t="shared" si="20"/>
        <v/>
      </c>
      <c r="R107" s="39" t="str">
        <f>IF(COUNTIF('1-PRESTATIONS SERVICES'!W$13:W$51,$J107)=0,"",$J107)</f>
        <v/>
      </c>
      <c r="S107" s="39" t="str">
        <f t="shared" si="21"/>
        <v/>
      </c>
      <c r="T107" s="39" t="str">
        <f t="shared" si="22"/>
        <v/>
      </c>
      <c r="U107" s="39" t="str">
        <f>IF(COUNTIF('4-BAREME TRAVAUX'!E$13:E$63,J107)=0,"",$J107)</f>
        <v/>
      </c>
      <c r="V107" s="39" t="str">
        <f t="shared" si="23"/>
        <v/>
      </c>
      <c r="W107" s="39" t="str">
        <f t="shared" si="24"/>
        <v/>
      </c>
    </row>
    <row r="108" spans="7:23" x14ac:dyDescent="0.25">
      <c r="I108" s="39">
        <v>93</v>
      </c>
      <c r="J108" s="46" t="s">
        <v>831</v>
      </c>
      <c r="K108" s="46" t="s">
        <v>861</v>
      </c>
      <c r="L108" s="39" t="str">
        <f>IF(COUNTIF('3-DEPENSES PERS'!$AA$13:$AA$49,J108)=0,"",$J108)</f>
        <v/>
      </c>
      <c r="M108" s="39" t="str">
        <f t="shared" si="17"/>
        <v/>
      </c>
      <c r="N108" s="39" t="str">
        <f t="shared" si="18"/>
        <v/>
      </c>
      <c r="O108" s="39" t="str">
        <f>IF(COUNTIF('2-MATERIELS EQUIPEMENTS'!F$13:F$51,$J108)=0,"",$J108)</f>
        <v/>
      </c>
      <c r="P108" s="39" t="str">
        <f t="shared" si="19"/>
        <v/>
      </c>
      <c r="Q108" s="39" t="str">
        <f t="shared" si="20"/>
        <v/>
      </c>
      <c r="R108" s="39" t="str">
        <f>IF(COUNTIF('1-PRESTATIONS SERVICES'!W$13:W$51,$J108)=0,"",$J108)</f>
        <v/>
      </c>
      <c r="S108" s="39" t="str">
        <f t="shared" si="21"/>
        <v/>
      </c>
      <c r="T108" s="39" t="str">
        <f t="shared" si="22"/>
        <v/>
      </c>
      <c r="U108" s="39" t="str">
        <f>IF(COUNTIF('4-BAREME TRAVAUX'!E$13:E$63,J108)=0,"",$J108)</f>
        <v/>
      </c>
      <c r="V108" s="39" t="str">
        <f t="shared" si="23"/>
        <v/>
      </c>
      <c r="W108" s="39" t="str">
        <f t="shared" si="24"/>
        <v/>
      </c>
    </row>
    <row r="109" spans="7:23" x14ac:dyDescent="0.25">
      <c r="I109" s="39">
        <v>94</v>
      </c>
      <c r="J109" s="46" t="s">
        <v>891</v>
      </c>
      <c r="K109" s="46" t="s">
        <v>861</v>
      </c>
      <c r="L109" s="39" t="str">
        <f>IF(COUNTIF('3-DEPENSES PERS'!$AA$13:$AA$49,J109)=0,"",$J109)</f>
        <v/>
      </c>
      <c r="M109" s="39" t="str">
        <f t="shared" si="17"/>
        <v/>
      </c>
      <c r="N109" s="39" t="str">
        <f t="shared" si="18"/>
        <v/>
      </c>
      <c r="O109" s="39" t="str">
        <f>IF(COUNTIF('2-MATERIELS EQUIPEMENTS'!F$13:F$51,$J109)=0,"",$J109)</f>
        <v/>
      </c>
      <c r="P109" s="39" t="str">
        <f t="shared" si="19"/>
        <v/>
      </c>
      <c r="Q109" s="39" t="str">
        <f t="shared" si="20"/>
        <v/>
      </c>
      <c r="R109" s="39" t="str">
        <f>IF(COUNTIF('1-PRESTATIONS SERVICES'!W$13:W$51,$J109)=0,"",$J109)</f>
        <v/>
      </c>
      <c r="S109" s="39" t="str">
        <f t="shared" si="21"/>
        <v/>
      </c>
      <c r="T109" s="39" t="str">
        <f t="shared" si="22"/>
        <v/>
      </c>
      <c r="U109" s="39" t="str">
        <f>IF(COUNTIF('4-BAREME TRAVAUX'!E$13:E$63,J109)=0,"",$J109)</f>
        <v/>
      </c>
      <c r="V109" s="39" t="str">
        <f t="shared" si="23"/>
        <v/>
      </c>
      <c r="W109" s="39" t="str">
        <f t="shared" si="24"/>
        <v/>
      </c>
    </row>
    <row r="110" spans="7:23" x14ac:dyDescent="0.25">
      <c r="I110" s="39">
        <v>95</v>
      </c>
      <c r="J110" s="46" t="s">
        <v>864</v>
      </c>
      <c r="K110" s="46" t="s">
        <v>862</v>
      </c>
      <c r="L110" s="39" t="str">
        <f>IF(COUNTIF('3-DEPENSES PERS'!$AA$13:$AA$49,J110)=0,"",$J110)</f>
        <v/>
      </c>
      <c r="M110" s="39" t="str">
        <f t="shared" si="17"/>
        <v/>
      </c>
      <c r="N110" s="39" t="str">
        <f t="shared" si="18"/>
        <v/>
      </c>
      <c r="O110" s="39" t="str">
        <f>IF(COUNTIF('2-MATERIELS EQUIPEMENTS'!F$13:F$51,$J110)=0,"",$J110)</f>
        <v/>
      </c>
      <c r="P110" s="39" t="str">
        <f t="shared" si="19"/>
        <v/>
      </c>
      <c r="Q110" s="39" t="str">
        <f t="shared" si="20"/>
        <v/>
      </c>
      <c r="R110" s="39" t="str">
        <f>IF(COUNTIF('1-PRESTATIONS SERVICES'!W$13:W$51,$J110)=0,"",$J110)</f>
        <v/>
      </c>
      <c r="S110" s="39" t="str">
        <f t="shared" si="21"/>
        <v/>
      </c>
      <c r="T110" s="39" t="str">
        <f t="shared" si="22"/>
        <v/>
      </c>
      <c r="U110" s="39" t="str">
        <f>IF(COUNTIF('4-BAREME TRAVAUX'!E$13:E$63,J110)=0,"",$J110)</f>
        <v/>
      </c>
      <c r="V110" s="39" t="str">
        <f t="shared" si="23"/>
        <v/>
      </c>
      <c r="W110" s="39" t="str">
        <f t="shared" si="24"/>
        <v/>
      </c>
    </row>
    <row r="111" spans="7:23" x14ac:dyDescent="0.25">
      <c r="I111" s="39">
        <v>96</v>
      </c>
      <c r="J111" s="46" t="s">
        <v>892</v>
      </c>
      <c r="K111" s="46" t="s">
        <v>862</v>
      </c>
      <c r="L111" s="39" t="str">
        <f>IF(COUNTIF('3-DEPENSES PERS'!$AA$13:$AA$49,J111)=0,"",$J111)</f>
        <v/>
      </c>
      <c r="M111" s="39" t="str">
        <f t="shared" si="17"/>
        <v/>
      </c>
      <c r="N111" s="39" t="str">
        <f t="shared" si="18"/>
        <v/>
      </c>
      <c r="O111" s="39" t="str">
        <f>IF(COUNTIF('2-MATERIELS EQUIPEMENTS'!F$13:F$51,$J111)=0,"",$J111)</f>
        <v/>
      </c>
      <c r="P111" s="39" t="str">
        <f t="shared" si="19"/>
        <v/>
      </c>
      <c r="Q111" s="39" t="str">
        <f t="shared" si="20"/>
        <v/>
      </c>
      <c r="R111" s="39" t="str">
        <f>IF(COUNTIF('1-PRESTATIONS SERVICES'!W$13:W$51,$J111)=0,"",$J111)</f>
        <v/>
      </c>
      <c r="S111" s="39" t="str">
        <f t="shared" si="21"/>
        <v/>
      </c>
      <c r="T111" s="39" t="str">
        <f t="shared" si="22"/>
        <v/>
      </c>
      <c r="U111" s="39" t="str">
        <f>IF(COUNTIF('4-BAREME TRAVAUX'!E$13:E$63,J111)=0,"",$J111)</f>
        <v/>
      </c>
      <c r="V111" s="39" t="str">
        <f t="shared" si="23"/>
        <v/>
      </c>
      <c r="W111" s="39" t="str">
        <f t="shared" si="24"/>
        <v/>
      </c>
    </row>
    <row r="112" spans="7:23" x14ac:dyDescent="0.25">
      <c r="I112" s="39">
        <v>97</v>
      </c>
      <c r="J112" s="46" t="s">
        <v>865</v>
      </c>
      <c r="K112" s="46" t="s">
        <v>863</v>
      </c>
      <c r="L112" s="39" t="str">
        <f>IF(COUNTIF('3-DEPENSES PERS'!$AA$13:$AA$49,J112)=0,"",$J112)</f>
        <v/>
      </c>
      <c r="M112" s="39" t="str">
        <f t="shared" si="17"/>
        <v/>
      </c>
      <c r="N112" s="39" t="str">
        <f t="shared" si="18"/>
        <v/>
      </c>
      <c r="O112" s="39" t="str">
        <f>IF(COUNTIF('2-MATERIELS EQUIPEMENTS'!F$13:F$51,$J112)=0,"",$J112)</f>
        <v/>
      </c>
      <c r="P112" s="39" t="str">
        <f t="shared" si="19"/>
        <v/>
      </c>
      <c r="Q112" s="39" t="str">
        <f t="shared" si="20"/>
        <v/>
      </c>
      <c r="R112" s="39" t="str">
        <f>IF(COUNTIF('1-PRESTATIONS SERVICES'!W$13:W$51,$J112)=0,"",$J112)</f>
        <v/>
      </c>
      <c r="S112" s="39" t="str">
        <f t="shared" si="21"/>
        <v/>
      </c>
      <c r="T112" s="39" t="str">
        <f t="shared" si="22"/>
        <v/>
      </c>
      <c r="U112" s="39" t="str">
        <f>IF(COUNTIF('4-BAREME TRAVAUX'!E$13:E$63,J112)=0,"",$J112)</f>
        <v/>
      </c>
      <c r="V112" s="39" t="str">
        <f t="shared" si="23"/>
        <v/>
      </c>
      <c r="W112" s="39" t="str">
        <f t="shared" si="24"/>
        <v/>
      </c>
    </row>
    <row r="113" spans="9:23" x14ac:dyDescent="0.25">
      <c r="I113" s="39">
        <v>98</v>
      </c>
      <c r="J113" s="90" t="s">
        <v>893</v>
      </c>
      <c r="K113" s="90" t="s">
        <v>863</v>
      </c>
      <c r="L113" s="39" t="str">
        <f>IF(COUNTIF('3-DEPENSES PERS'!$AA$13:$AA$49,J113)=0,"",$J113)</f>
        <v/>
      </c>
      <c r="M113" s="39" t="str">
        <f t="shared" si="17"/>
        <v/>
      </c>
      <c r="N113" s="39" t="str">
        <f t="shared" si="18"/>
        <v/>
      </c>
      <c r="O113" s="39" t="str">
        <f>IF(COUNTIF('2-MATERIELS EQUIPEMENTS'!F$13:F$51,$J113)=0,"",$J113)</f>
        <v/>
      </c>
      <c r="P113" s="39" t="str">
        <f t="shared" si="19"/>
        <v/>
      </c>
      <c r="Q113" s="39" t="str">
        <f t="shared" si="20"/>
        <v/>
      </c>
      <c r="R113" s="39" t="str">
        <f>IF(COUNTIF('1-PRESTATIONS SERVICES'!W$13:W$51,$J113)=0,"",$J113)</f>
        <v/>
      </c>
      <c r="S113" s="39" t="str">
        <f t="shared" si="21"/>
        <v/>
      </c>
      <c r="T113" s="39" t="str">
        <f t="shared" si="22"/>
        <v/>
      </c>
      <c r="U113" s="39" t="str">
        <f>IF(COUNTIF('4-BAREME TRAVAUX'!E$13:E$63,J113)=0,"",$J113)</f>
        <v/>
      </c>
      <c r="V113" s="39" t="str">
        <f t="shared" si="23"/>
        <v/>
      </c>
      <c r="W113" s="39" t="str">
        <f t="shared" si="24"/>
        <v/>
      </c>
    </row>
    <row r="114" spans="9:23" x14ac:dyDescent="0.25">
      <c r="I114" s="39">
        <v>99</v>
      </c>
      <c r="J114" s="46"/>
      <c r="K114" s="46"/>
      <c r="L114" s="39" t="str">
        <f>IF(COUNTIF('3-DEPENSES PERS'!$AA$13:$AA$49,J114)=0,"",$J114)</f>
        <v/>
      </c>
      <c r="M114" s="39" t="str">
        <f t="shared" si="17"/>
        <v/>
      </c>
      <c r="N114" s="39" t="str">
        <f t="shared" si="18"/>
        <v/>
      </c>
      <c r="O114" s="39" t="str">
        <f>IF(COUNTIF('2-MATERIELS EQUIPEMENTS'!F$13:F$51,$J114)=0,"",$J114)</f>
        <v/>
      </c>
      <c r="P114" s="39" t="str">
        <f t="shared" si="19"/>
        <v/>
      </c>
      <c r="Q114" s="39" t="str">
        <f t="shared" si="20"/>
        <v/>
      </c>
      <c r="R114" s="39" t="str">
        <f>IF(COUNTIF('1-PRESTATIONS SERVICES'!W$13:W$51,$J114)=0,"",$J114)</f>
        <v/>
      </c>
      <c r="S114" s="39" t="str">
        <f t="shared" si="21"/>
        <v/>
      </c>
      <c r="T114" s="39" t="str">
        <f t="shared" si="22"/>
        <v/>
      </c>
      <c r="U114" s="39" t="str">
        <f>IF(COUNTIF('4-BAREME TRAVAUX'!E$13:E$63,J114)=0,"",$J114)</f>
        <v/>
      </c>
      <c r="V114" s="39" t="str">
        <f t="shared" si="23"/>
        <v/>
      </c>
      <c r="W114" s="39" t="str">
        <f t="shared" si="24"/>
        <v/>
      </c>
    </row>
    <row r="115" spans="9:23" x14ac:dyDescent="0.25">
      <c r="I115" s="39">
        <v>100</v>
      </c>
      <c r="J115" s="46"/>
      <c r="K115" s="46"/>
      <c r="U115" s="39" t="str">
        <f>IF(COUNTIF('4-BAREME TRAVAUX'!E$13:E$63,J115)=0,"",$J115)</f>
        <v/>
      </c>
      <c r="V115" s="39" t="str">
        <f>IF(U115&lt;&gt;"",COUNTIFS($U$16:$U$115,"&gt;"&amp;"a",$U$16:$U$115,"&lt;"&amp;U115)+1,"")</f>
        <v/>
      </c>
      <c r="W115" s="39" t="str">
        <f>IF(I115="","",IF(ISNA(INDEX($U$16:$U$115,MATCH(I115,$V$16:$V$115,0))),"",INDEX($U$16:$U$115,MATCH(I115,$V$16:$V$115,0))))</f>
        <v/>
      </c>
    </row>
  </sheetData>
  <sheetProtection algorithmName="SHA-512" hashValue="NnXZHzmqLtLNtP7Gz/codxZK02k6bRntA1NNUHCrh4iC4qMpZdP5bsVRowzgKa0jlHIshrEeQXgvZ+/wqLpz6Q==" saltValue="8FsI2mvBKt8CW1HEpJsVnw==" spinCount="100000" sheet="1" objects="1" scenarios="1"/>
  <autoFilter ref="B16:D72" xr:uid="{E3B6096C-634B-4EE8-B598-74BE796EA463}"/>
  <sortState xmlns:xlrd2="http://schemas.microsoft.com/office/spreadsheetml/2017/richdata2" ref="J16:K115">
    <sortCondition ref="J16:J115"/>
  </sortState>
  <mergeCells count="20">
    <mergeCell ref="B92:C92"/>
    <mergeCell ref="A54:A64"/>
    <mergeCell ref="B4:C4"/>
    <mergeCell ref="B5:C5"/>
    <mergeCell ref="B6:C6"/>
    <mergeCell ref="B14:D14"/>
    <mergeCell ref="B10:D10"/>
    <mergeCell ref="B11:D11"/>
    <mergeCell ref="A80:A89"/>
    <mergeCell ref="A18:A27"/>
    <mergeCell ref="A30:A39"/>
    <mergeCell ref="A42:A51"/>
    <mergeCell ref="A67:A77"/>
    <mergeCell ref="U15:W15"/>
    <mergeCell ref="J15:K15"/>
    <mergeCell ref="L15:N15"/>
    <mergeCell ref="O15:Q15"/>
    <mergeCell ref="A2:C2"/>
    <mergeCell ref="E5:F7"/>
    <mergeCell ref="R15:T15"/>
  </mergeCells>
  <conditionalFormatting sqref="A10:A11">
    <cfRule type="cellIs" dxfId="1" priority="1" operator="equal">
      <formula>""</formula>
    </cfRule>
  </conditionalFormatting>
  <dataValidations count="1">
    <dataValidation type="list" allowBlank="1" showInputMessage="1" showErrorMessage="1" sqref="A13" xr:uid="{1708CE04-71AD-4ABA-A695-1F7B34FAFCE6}">
      <formula1>"X"</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65F56BE-3596-4D6B-8A21-390A45690207}">
          <x14:formula1>
            <xm:f>'Divers (masquer)'!$E$13:$E$14</xm:f>
          </x14:formula1>
          <xm:sqref>A10:A11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2A78-BE3F-40DA-9824-1B25D0FD1F48}">
  <sheetPr codeName="Feuil12">
    <tabColor rgb="FFFFC000"/>
  </sheetPr>
  <dimension ref="A1:B65"/>
  <sheetViews>
    <sheetView workbookViewId="0">
      <selection activeCell="A2" sqref="A2"/>
    </sheetView>
  </sheetViews>
  <sheetFormatPr baseColWidth="10" defaultColWidth="11.42578125" defaultRowHeight="15" x14ac:dyDescent="0.25"/>
  <cols>
    <col min="1" max="1" width="17.28515625" style="32" customWidth="1"/>
    <col min="2" max="2" width="155" style="32" customWidth="1"/>
    <col min="3" max="16384" width="11.42578125" style="32"/>
  </cols>
  <sheetData>
    <row r="1" spans="1:1" x14ac:dyDescent="0.25">
      <c r="A1" s="80" t="s">
        <v>819</v>
      </c>
    </row>
    <row r="2" spans="1:1" x14ac:dyDescent="0.25">
      <c r="A2" s="32" t="s">
        <v>704</v>
      </c>
    </row>
    <row r="3" spans="1:1" x14ac:dyDescent="0.25">
      <c r="A3" s="32" t="s">
        <v>705</v>
      </c>
    </row>
    <row r="4" spans="1:1" x14ac:dyDescent="0.25">
      <c r="A4" s="32" t="s">
        <v>706</v>
      </c>
    </row>
    <row r="5" spans="1:1" x14ac:dyDescent="0.25">
      <c r="A5" s="32" t="s">
        <v>707</v>
      </c>
    </row>
    <row r="6" spans="1:1" x14ac:dyDescent="0.25">
      <c r="A6" s="32" t="s">
        <v>708</v>
      </c>
    </row>
    <row r="7" spans="1:1" x14ac:dyDescent="0.25">
      <c r="A7" s="32" t="s">
        <v>709</v>
      </c>
    </row>
    <row r="8" spans="1:1" x14ac:dyDescent="0.25">
      <c r="A8" s="32" t="s">
        <v>710</v>
      </c>
    </row>
    <row r="9" spans="1:1" x14ac:dyDescent="0.25">
      <c r="A9" s="32" t="s">
        <v>711</v>
      </c>
    </row>
    <row r="10" spans="1:1" x14ac:dyDescent="0.25">
      <c r="A10" s="32" t="s">
        <v>712</v>
      </c>
    </row>
    <row r="11" spans="1:1" x14ac:dyDescent="0.25">
      <c r="A11" s="32" t="s">
        <v>713</v>
      </c>
    </row>
    <row r="12" spans="1:1" x14ac:dyDescent="0.25">
      <c r="A12" s="32" t="s">
        <v>714</v>
      </c>
    </row>
    <row r="13" spans="1:1" x14ac:dyDescent="0.25">
      <c r="A13" s="32" t="s">
        <v>715</v>
      </c>
    </row>
    <row r="14" spans="1:1" x14ac:dyDescent="0.25">
      <c r="A14" s="32" t="s">
        <v>716</v>
      </c>
    </row>
    <row r="15" spans="1:1" x14ac:dyDescent="0.25">
      <c r="A15" s="32" t="s">
        <v>717</v>
      </c>
    </row>
    <row r="16" spans="1:1" x14ac:dyDescent="0.25">
      <c r="A16" s="32" t="s">
        <v>718</v>
      </c>
    </row>
    <row r="17" spans="1:1" x14ac:dyDescent="0.25">
      <c r="A17" s="32" t="s">
        <v>719</v>
      </c>
    </row>
    <row r="18" spans="1:1" x14ac:dyDescent="0.25">
      <c r="A18" s="32" t="s">
        <v>720</v>
      </c>
    </row>
    <row r="19" spans="1:1" x14ac:dyDescent="0.25">
      <c r="A19" s="32" t="s">
        <v>721</v>
      </c>
    </row>
    <row r="20" spans="1:1" x14ac:dyDescent="0.25">
      <c r="A20" s="32" t="s">
        <v>722</v>
      </c>
    </row>
    <row r="21" spans="1:1" x14ac:dyDescent="0.25">
      <c r="A21" s="32" t="s">
        <v>723</v>
      </c>
    </row>
    <row r="22" spans="1:1" x14ac:dyDescent="0.25">
      <c r="A22" s="32" t="s">
        <v>724</v>
      </c>
    </row>
    <row r="23" spans="1:1" x14ac:dyDescent="0.25">
      <c r="A23" s="32" t="s">
        <v>725</v>
      </c>
    </row>
    <row r="24" spans="1:1" x14ac:dyDescent="0.25">
      <c r="A24" s="32" t="s">
        <v>726</v>
      </c>
    </row>
    <row r="25" spans="1:1" x14ac:dyDescent="0.25">
      <c r="A25" s="32" t="s">
        <v>727</v>
      </c>
    </row>
    <row r="26" spans="1:1" x14ac:dyDescent="0.25">
      <c r="A26" s="32" t="s">
        <v>728</v>
      </c>
    </row>
    <row r="27" spans="1:1" x14ac:dyDescent="0.25">
      <c r="A27" s="32" t="s">
        <v>729</v>
      </c>
    </row>
    <row r="28" spans="1:1" x14ac:dyDescent="0.25">
      <c r="A28" s="32" t="s">
        <v>730</v>
      </c>
    </row>
    <row r="29" spans="1:1" x14ac:dyDescent="0.25">
      <c r="A29" s="32" t="s">
        <v>731</v>
      </c>
    </row>
    <row r="30" spans="1:1" x14ac:dyDescent="0.25">
      <c r="A30" s="32" t="s">
        <v>732</v>
      </c>
    </row>
    <row r="31" spans="1:1" x14ac:dyDescent="0.25">
      <c r="A31" s="32" t="s">
        <v>733</v>
      </c>
    </row>
    <row r="32" spans="1:1" x14ac:dyDescent="0.25">
      <c r="A32" s="32" t="s">
        <v>734</v>
      </c>
    </row>
    <row r="33" spans="1:2" x14ac:dyDescent="0.25">
      <c r="A33" s="32" t="s">
        <v>818</v>
      </c>
    </row>
    <row r="34" spans="1:2" x14ac:dyDescent="0.25">
      <c r="A34" s="32" t="s">
        <v>736</v>
      </c>
    </row>
    <row r="35" spans="1:2" x14ac:dyDescent="0.25">
      <c r="A35" s="32" t="s">
        <v>737</v>
      </c>
    </row>
    <row r="36" spans="1:2" ht="15.75" x14ac:dyDescent="0.25">
      <c r="A36" s="32" t="s">
        <v>820</v>
      </c>
      <c r="B36" s="81" t="s">
        <v>849</v>
      </c>
    </row>
    <row r="37" spans="1:2" ht="15.75" x14ac:dyDescent="0.25">
      <c r="A37" s="32" t="s">
        <v>821</v>
      </c>
      <c r="B37" s="81" t="s">
        <v>850</v>
      </c>
    </row>
    <row r="38" spans="1:2" ht="15.75" x14ac:dyDescent="0.25">
      <c r="A38" s="32" t="s">
        <v>822</v>
      </c>
      <c r="B38" s="81" t="s">
        <v>851</v>
      </c>
    </row>
    <row r="39" spans="1:2" ht="15.75" x14ac:dyDescent="0.25">
      <c r="A39" s="32" t="s">
        <v>823</v>
      </c>
      <c r="B39" s="81" t="s">
        <v>852</v>
      </c>
    </row>
    <row r="40" spans="1:2" ht="17.25" customHeight="1" x14ac:dyDescent="0.25">
      <c r="A40" s="32" t="s">
        <v>824</v>
      </c>
      <c r="B40" s="81" t="s">
        <v>853</v>
      </c>
    </row>
    <row r="41" spans="1:2" ht="17.25" customHeight="1" x14ac:dyDescent="0.25">
      <c r="A41" s="32" t="s">
        <v>825</v>
      </c>
      <c r="B41" s="81" t="s">
        <v>854</v>
      </c>
    </row>
    <row r="42" spans="1:2" ht="17.25" customHeight="1" x14ac:dyDescent="0.25">
      <c r="A42" s="32" t="s">
        <v>826</v>
      </c>
      <c r="B42" s="81" t="s">
        <v>855</v>
      </c>
    </row>
    <row r="43" spans="1:2" ht="15.75" x14ac:dyDescent="0.25">
      <c r="A43" s="32" t="s">
        <v>827</v>
      </c>
      <c r="B43" s="81" t="s">
        <v>856</v>
      </c>
    </row>
    <row r="44" spans="1:2" ht="15.75" x14ac:dyDescent="0.25">
      <c r="A44" s="32" t="s">
        <v>828</v>
      </c>
      <c r="B44" s="81" t="s">
        <v>857</v>
      </c>
    </row>
    <row r="45" spans="1:2" ht="15.75" x14ac:dyDescent="0.25">
      <c r="A45" s="32" t="s">
        <v>793</v>
      </c>
      <c r="B45" s="81" t="s">
        <v>858</v>
      </c>
    </row>
    <row r="46" spans="1:2" ht="15.75" x14ac:dyDescent="0.25">
      <c r="A46" s="32" t="s">
        <v>829</v>
      </c>
      <c r="B46" s="81" t="s">
        <v>859</v>
      </c>
    </row>
    <row r="47" spans="1:2" ht="15.75" x14ac:dyDescent="0.25">
      <c r="A47" s="32" t="s">
        <v>830</v>
      </c>
      <c r="B47" s="81" t="s">
        <v>860</v>
      </c>
    </row>
    <row r="48" spans="1:2" x14ac:dyDescent="0.25">
      <c r="A48" s="32" t="s">
        <v>831</v>
      </c>
      <c r="B48" s="32" t="s">
        <v>861</v>
      </c>
    </row>
    <row r="49" spans="1:2" x14ac:dyDescent="0.25">
      <c r="A49" s="32" t="s">
        <v>832</v>
      </c>
      <c r="B49" s="32" t="s">
        <v>862</v>
      </c>
    </row>
    <row r="50" spans="1:2" x14ac:dyDescent="0.25">
      <c r="A50" s="32" t="s">
        <v>833</v>
      </c>
      <c r="B50" s="32" t="s">
        <v>863</v>
      </c>
    </row>
    <row r="51" spans="1:2" x14ac:dyDescent="0.25">
      <c r="A51" s="32" t="s">
        <v>834</v>
      </c>
    </row>
    <row r="52" spans="1:2" x14ac:dyDescent="0.25">
      <c r="A52" s="32" t="s">
        <v>835</v>
      </c>
    </row>
    <row r="53" spans="1:2" x14ac:dyDescent="0.25">
      <c r="A53" s="32" t="s">
        <v>836</v>
      </c>
    </row>
    <row r="54" spans="1:2" x14ac:dyDescent="0.25">
      <c r="A54" s="32" t="s">
        <v>837</v>
      </c>
    </row>
    <row r="55" spans="1:2" x14ac:dyDescent="0.25">
      <c r="A55" s="32" t="s">
        <v>838</v>
      </c>
    </row>
    <row r="56" spans="1:2" x14ac:dyDescent="0.25">
      <c r="A56" s="32" t="s">
        <v>839</v>
      </c>
    </row>
    <row r="57" spans="1:2" x14ac:dyDescent="0.25">
      <c r="A57" s="32" t="s">
        <v>840</v>
      </c>
    </row>
    <row r="58" spans="1:2" x14ac:dyDescent="0.25">
      <c r="A58" s="32" t="s">
        <v>841</v>
      </c>
    </row>
    <row r="59" spans="1:2" x14ac:dyDescent="0.25">
      <c r="A59" s="32" t="s">
        <v>842</v>
      </c>
    </row>
    <row r="60" spans="1:2" x14ac:dyDescent="0.25">
      <c r="A60" s="32" t="s">
        <v>843</v>
      </c>
    </row>
    <row r="61" spans="1:2" x14ac:dyDescent="0.25">
      <c r="A61" s="32" t="s">
        <v>844</v>
      </c>
    </row>
    <row r="62" spans="1:2" x14ac:dyDescent="0.25">
      <c r="A62" s="32" t="s">
        <v>845</v>
      </c>
    </row>
    <row r="63" spans="1:2" x14ac:dyDescent="0.25">
      <c r="A63" s="32" t="s">
        <v>846</v>
      </c>
    </row>
    <row r="64" spans="1:2" x14ac:dyDescent="0.25">
      <c r="A64" s="32" t="s">
        <v>847</v>
      </c>
    </row>
    <row r="65" spans="1:1" x14ac:dyDescent="0.25">
      <c r="A65" s="32" t="s">
        <v>848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214E0-8D16-4886-BDA7-BE89F539AAC4}">
  <sheetPr codeName="Feuil13"/>
  <dimension ref="A1:B263"/>
  <sheetViews>
    <sheetView topLeftCell="A130" workbookViewId="0">
      <selection activeCell="I148" sqref="I148"/>
    </sheetView>
  </sheetViews>
  <sheetFormatPr baseColWidth="10" defaultColWidth="11.42578125" defaultRowHeight="15" x14ac:dyDescent="0.25"/>
  <cols>
    <col min="1" max="1" width="19.140625" style="32" customWidth="1"/>
    <col min="2" max="2" width="35.42578125" style="32" customWidth="1"/>
    <col min="3" max="16384" width="11.42578125" style="32"/>
  </cols>
  <sheetData>
    <row r="1" spans="1:2" x14ac:dyDescent="0.25">
      <c r="A1" s="726" t="s">
        <v>85</v>
      </c>
      <c r="B1" s="727"/>
    </row>
    <row r="2" spans="1:2" ht="30" x14ac:dyDescent="0.25">
      <c r="A2" s="1" t="s">
        <v>86</v>
      </c>
      <c r="B2" s="1" t="s">
        <v>87</v>
      </c>
    </row>
    <row r="3" spans="1:2" x14ac:dyDescent="0.25">
      <c r="A3" s="2" t="s">
        <v>88</v>
      </c>
      <c r="B3" s="3" t="s">
        <v>89</v>
      </c>
    </row>
    <row r="4" spans="1:2" ht="30" x14ac:dyDescent="0.25">
      <c r="A4" s="2" t="s">
        <v>90</v>
      </c>
      <c r="B4" s="3" t="s">
        <v>91</v>
      </c>
    </row>
    <row r="5" spans="1:2" x14ac:dyDescent="0.25">
      <c r="A5" s="2" t="s">
        <v>92</v>
      </c>
      <c r="B5" s="3" t="s">
        <v>93</v>
      </c>
    </row>
    <row r="6" spans="1:2" x14ac:dyDescent="0.25">
      <c r="A6" s="2" t="s">
        <v>94</v>
      </c>
      <c r="B6" s="3" t="s">
        <v>95</v>
      </c>
    </row>
    <row r="7" spans="1:2" x14ac:dyDescent="0.25">
      <c r="A7" s="2" t="s">
        <v>96</v>
      </c>
      <c r="B7" s="3" t="s">
        <v>97</v>
      </c>
    </row>
    <row r="8" spans="1:2" ht="30" x14ac:dyDescent="0.25">
      <c r="A8" s="2" t="s">
        <v>98</v>
      </c>
      <c r="B8" s="3" t="s">
        <v>99</v>
      </c>
    </row>
    <row r="9" spans="1:2" x14ac:dyDescent="0.25">
      <c r="A9" s="2" t="s">
        <v>100</v>
      </c>
      <c r="B9" s="3" t="s">
        <v>101</v>
      </c>
    </row>
    <row r="10" spans="1:2" x14ac:dyDescent="0.25">
      <c r="A10" s="2" t="s">
        <v>102</v>
      </c>
      <c r="B10" s="3" t="s">
        <v>103</v>
      </c>
    </row>
    <row r="11" spans="1:2" ht="30" x14ac:dyDescent="0.25">
      <c r="A11" s="2" t="s">
        <v>104</v>
      </c>
      <c r="B11" s="3" t="s">
        <v>105</v>
      </c>
    </row>
    <row r="12" spans="1:2" x14ac:dyDescent="0.25">
      <c r="A12" s="2" t="s">
        <v>106</v>
      </c>
      <c r="B12" s="3" t="s">
        <v>107</v>
      </c>
    </row>
    <row r="13" spans="1:2" x14ac:dyDescent="0.25">
      <c r="A13" s="2" t="s">
        <v>108</v>
      </c>
      <c r="B13" s="3" t="s">
        <v>109</v>
      </c>
    </row>
    <row r="14" spans="1:2" x14ac:dyDescent="0.25">
      <c r="A14" s="2" t="s">
        <v>110</v>
      </c>
      <c r="B14" s="3" t="s">
        <v>111</v>
      </c>
    </row>
    <row r="15" spans="1:2" x14ac:dyDescent="0.25">
      <c r="A15" s="63" t="s">
        <v>739</v>
      </c>
      <c r="B15" s="64" t="s">
        <v>740</v>
      </c>
    </row>
    <row r="16" spans="1:2" x14ac:dyDescent="0.25">
      <c r="A16" s="2" t="s">
        <v>507</v>
      </c>
      <c r="B16" s="3" t="s">
        <v>508</v>
      </c>
    </row>
    <row r="17" spans="1:2" x14ac:dyDescent="0.25">
      <c r="A17" s="63" t="s">
        <v>741</v>
      </c>
      <c r="B17" s="64" t="s">
        <v>742</v>
      </c>
    </row>
    <row r="18" spans="1:2" ht="15.75" thickBot="1" x14ac:dyDescent="0.3">
      <c r="A18" s="65" t="s">
        <v>743</v>
      </c>
      <c r="B18" s="67" t="s">
        <v>744</v>
      </c>
    </row>
    <row r="19" spans="1:2" ht="30" x14ac:dyDescent="0.25">
      <c r="A19" s="66" t="s">
        <v>745</v>
      </c>
      <c r="B19" s="69" t="s">
        <v>746</v>
      </c>
    </row>
    <row r="20" spans="1:2" x14ac:dyDescent="0.25">
      <c r="A20" s="63" t="s">
        <v>747</v>
      </c>
      <c r="B20" s="64" t="s">
        <v>748</v>
      </c>
    </row>
    <row r="21" spans="1:2" ht="30" x14ac:dyDescent="0.25">
      <c r="A21" s="2" t="s">
        <v>509</v>
      </c>
      <c r="B21" s="3" t="s">
        <v>510</v>
      </c>
    </row>
    <row r="22" spans="1:2" x14ac:dyDescent="0.25">
      <c r="A22" s="63" t="s">
        <v>749</v>
      </c>
      <c r="B22" s="64" t="s">
        <v>750</v>
      </c>
    </row>
    <row r="23" spans="1:2" x14ac:dyDescent="0.25">
      <c r="A23" s="2" t="s">
        <v>511</v>
      </c>
      <c r="B23" s="3" t="s">
        <v>512</v>
      </c>
    </row>
    <row r="24" spans="1:2" x14ac:dyDescent="0.25">
      <c r="A24" s="2" t="s">
        <v>513</v>
      </c>
      <c r="B24" s="3" t="s">
        <v>514</v>
      </c>
    </row>
    <row r="25" spans="1:2" ht="30" x14ac:dyDescent="0.25">
      <c r="A25" s="2" t="s">
        <v>515</v>
      </c>
      <c r="B25" s="3" t="s">
        <v>516</v>
      </c>
    </row>
    <row r="26" spans="1:2" x14ac:dyDescent="0.25">
      <c r="A26" s="2" t="s">
        <v>366</v>
      </c>
      <c r="B26" s="3" t="s">
        <v>367</v>
      </c>
    </row>
    <row r="27" spans="1:2" x14ac:dyDescent="0.25">
      <c r="A27" s="2" t="s">
        <v>368</v>
      </c>
      <c r="B27" s="3" t="s">
        <v>369</v>
      </c>
    </row>
    <row r="28" spans="1:2" x14ac:dyDescent="0.25">
      <c r="A28" s="2" t="s">
        <v>370</v>
      </c>
      <c r="B28" s="3" t="s">
        <v>371</v>
      </c>
    </row>
    <row r="29" spans="1:2" x14ac:dyDescent="0.25">
      <c r="A29" s="2" t="s">
        <v>372</v>
      </c>
      <c r="B29" s="3" t="s">
        <v>373</v>
      </c>
    </row>
    <row r="30" spans="1:2" x14ac:dyDescent="0.25">
      <c r="A30" s="2" t="s">
        <v>374</v>
      </c>
      <c r="B30" s="3" t="s">
        <v>375</v>
      </c>
    </row>
    <row r="31" spans="1:2" x14ac:dyDescent="0.25">
      <c r="A31" s="2" t="s">
        <v>376</v>
      </c>
      <c r="B31" s="3" t="s">
        <v>377</v>
      </c>
    </row>
    <row r="32" spans="1:2" x14ac:dyDescent="0.25">
      <c r="A32" s="63" t="s">
        <v>751</v>
      </c>
      <c r="B32" s="64" t="s">
        <v>752</v>
      </c>
    </row>
    <row r="33" spans="1:2" x14ac:dyDescent="0.25">
      <c r="A33" s="2" t="s">
        <v>378</v>
      </c>
      <c r="B33" s="3" t="s">
        <v>379</v>
      </c>
    </row>
    <row r="34" spans="1:2" ht="15.75" thickBot="1" x14ac:dyDescent="0.3">
      <c r="A34" s="4" t="s">
        <v>380</v>
      </c>
      <c r="B34" s="5" t="s">
        <v>381</v>
      </c>
    </row>
    <row r="35" spans="1:2" x14ac:dyDescent="0.25">
      <c r="A35" s="6" t="s">
        <v>382</v>
      </c>
      <c r="B35" s="7" t="s">
        <v>383</v>
      </c>
    </row>
    <row r="36" spans="1:2" x14ac:dyDescent="0.25">
      <c r="A36" s="2" t="s">
        <v>330</v>
      </c>
      <c r="B36" s="16" t="s">
        <v>331</v>
      </c>
    </row>
    <row r="37" spans="1:2" x14ac:dyDescent="0.25">
      <c r="A37" s="2" t="s">
        <v>332</v>
      </c>
      <c r="B37" s="12" t="s">
        <v>333</v>
      </c>
    </row>
    <row r="38" spans="1:2" ht="30" x14ac:dyDescent="0.25">
      <c r="A38" s="2" t="s">
        <v>334</v>
      </c>
      <c r="B38" s="13" t="s">
        <v>335</v>
      </c>
    </row>
    <row r="39" spans="1:2" x14ac:dyDescent="0.25">
      <c r="A39" s="2" t="s">
        <v>336</v>
      </c>
      <c r="B39" s="14" t="s">
        <v>337</v>
      </c>
    </row>
    <row r="40" spans="1:2" x14ac:dyDescent="0.25">
      <c r="A40" s="2" t="s">
        <v>338</v>
      </c>
      <c r="B40" s="15" t="s">
        <v>339</v>
      </c>
    </row>
    <row r="41" spans="1:2" x14ac:dyDescent="0.25">
      <c r="A41" s="2" t="s">
        <v>340</v>
      </c>
      <c r="B41" s="15" t="s">
        <v>341</v>
      </c>
    </row>
    <row r="42" spans="1:2" ht="30" x14ac:dyDescent="0.25">
      <c r="A42" s="2" t="s">
        <v>342</v>
      </c>
      <c r="B42" s="14" t="s">
        <v>343</v>
      </c>
    </row>
    <row r="43" spans="1:2" x14ac:dyDescent="0.25">
      <c r="A43" s="2" t="s">
        <v>344</v>
      </c>
      <c r="B43" s="16" t="s">
        <v>345</v>
      </c>
    </row>
    <row r="44" spans="1:2" ht="15.75" thickBot="1" x14ac:dyDescent="0.3">
      <c r="A44" s="4" t="s">
        <v>346</v>
      </c>
      <c r="B44" s="68" t="s">
        <v>347</v>
      </c>
    </row>
    <row r="45" spans="1:2" x14ac:dyDescent="0.25">
      <c r="A45" s="6" t="s">
        <v>517</v>
      </c>
      <c r="B45" s="7" t="s">
        <v>518</v>
      </c>
    </row>
    <row r="46" spans="1:2" x14ac:dyDescent="0.25">
      <c r="A46" s="2" t="s">
        <v>348</v>
      </c>
      <c r="B46" s="11" t="s">
        <v>349</v>
      </c>
    </row>
    <row r="47" spans="1:2" x14ac:dyDescent="0.25">
      <c r="A47" s="63" t="s">
        <v>753</v>
      </c>
      <c r="B47" s="64" t="s">
        <v>754</v>
      </c>
    </row>
    <row r="48" spans="1:2" x14ac:dyDescent="0.25">
      <c r="A48" s="2" t="s">
        <v>519</v>
      </c>
      <c r="B48" s="3" t="s">
        <v>520</v>
      </c>
    </row>
    <row r="49" spans="1:2" ht="30" x14ac:dyDescent="0.25">
      <c r="A49" s="2" t="s">
        <v>521</v>
      </c>
      <c r="B49" s="3" t="s">
        <v>522</v>
      </c>
    </row>
    <row r="50" spans="1:2" x14ac:dyDescent="0.25">
      <c r="A50" s="2" t="s">
        <v>523</v>
      </c>
      <c r="B50" s="3" t="s">
        <v>524</v>
      </c>
    </row>
    <row r="51" spans="1:2" x14ac:dyDescent="0.25">
      <c r="A51" s="2" t="s">
        <v>350</v>
      </c>
      <c r="B51" s="3" t="s">
        <v>351</v>
      </c>
    </row>
    <row r="52" spans="1:2" x14ac:dyDescent="0.25">
      <c r="A52" s="2" t="s">
        <v>525</v>
      </c>
      <c r="B52" s="3" t="s">
        <v>526</v>
      </c>
    </row>
    <row r="53" spans="1:2" x14ac:dyDescent="0.25">
      <c r="A53" s="2" t="s">
        <v>527</v>
      </c>
      <c r="B53" s="3" t="s">
        <v>528</v>
      </c>
    </row>
    <row r="54" spans="1:2" x14ac:dyDescent="0.25">
      <c r="A54" s="2" t="s">
        <v>529</v>
      </c>
      <c r="B54" s="3" t="s">
        <v>530</v>
      </c>
    </row>
    <row r="55" spans="1:2" x14ac:dyDescent="0.25">
      <c r="A55" s="2" t="s">
        <v>352</v>
      </c>
      <c r="B55" s="3" t="s">
        <v>353</v>
      </c>
    </row>
    <row r="56" spans="1:2" ht="30" x14ac:dyDescent="0.25">
      <c r="A56" s="2" t="s">
        <v>531</v>
      </c>
      <c r="B56" s="3" t="s">
        <v>532</v>
      </c>
    </row>
    <row r="57" spans="1:2" ht="60" x14ac:dyDescent="0.25">
      <c r="A57" s="2" t="s">
        <v>112</v>
      </c>
      <c r="B57" s="3" t="s">
        <v>113</v>
      </c>
    </row>
    <row r="58" spans="1:2" x14ac:dyDescent="0.25">
      <c r="A58" s="2" t="s">
        <v>533</v>
      </c>
      <c r="B58" s="3" t="s">
        <v>534</v>
      </c>
    </row>
    <row r="59" spans="1:2" x14ac:dyDescent="0.25">
      <c r="A59" s="2" t="s">
        <v>384</v>
      </c>
      <c r="B59" s="3" t="s">
        <v>385</v>
      </c>
    </row>
    <row r="60" spans="1:2" x14ac:dyDescent="0.25">
      <c r="A60" s="63" t="s">
        <v>755</v>
      </c>
      <c r="B60" s="64" t="s">
        <v>756</v>
      </c>
    </row>
    <row r="61" spans="1:2" ht="30" x14ac:dyDescent="0.25">
      <c r="A61" s="63" t="s">
        <v>757</v>
      </c>
      <c r="B61" s="64" t="s">
        <v>758</v>
      </c>
    </row>
    <row r="62" spans="1:2" ht="45" x14ac:dyDescent="0.25">
      <c r="A62" s="2" t="s">
        <v>354</v>
      </c>
      <c r="B62" s="14" t="s">
        <v>355</v>
      </c>
    </row>
    <row r="63" spans="1:2" x14ac:dyDescent="0.25">
      <c r="A63" s="63" t="s">
        <v>759</v>
      </c>
      <c r="B63" s="64" t="s">
        <v>760</v>
      </c>
    </row>
    <row r="64" spans="1:2" x14ac:dyDescent="0.25">
      <c r="A64" s="63" t="s">
        <v>761</v>
      </c>
      <c r="B64" s="64" t="s">
        <v>762</v>
      </c>
    </row>
    <row r="65" spans="1:2" ht="30" x14ac:dyDescent="0.25">
      <c r="A65" s="2" t="s">
        <v>535</v>
      </c>
      <c r="B65" s="3" t="s">
        <v>536</v>
      </c>
    </row>
    <row r="66" spans="1:2" ht="30" x14ac:dyDescent="0.25">
      <c r="A66" s="2" t="s">
        <v>114</v>
      </c>
      <c r="B66" s="3" t="s">
        <v>115</v>
      </c>
    </row>
    <row r="67" spans="1:2" x14ac:dyDescent="0.25">
      <c r="A67" s="2" t="s">
        <v>386</v>
      </c>
      <c r="B67" s="3" t="s">
        <v>387</v>
      </c>
    </row>
    <row r="68" spans="1:2" ht="30" x14ac:dyDescent="0.25">
      <c r="A68" s="2" t="s">
        <v>537</v>
      </c>
      <c r="B68" s="3" t="s">
        <v>538</v>
      </c>
    </row>
    <row r="69" spans="1:2" ht="30" x14ac:dyDescent="0.25">
      <c r="A69" s="63" t="s">
        <v>763</v>
      </c>
      <c r="B69" s="64" t="s">
        <v>764</v>
      </c>
    </row>
    <row r="70" spans="1:2" x14ac:dyDescent="0.25">
      <c r="A70" s="2" t="s">
        <v>388</v>
      </c>
      <c r="B70" s="3" t="s">
        <v>389</v>
      </c>
    </row>
    <row r="71" spans="1:2" x14ac:dyDescent="0.25">
      <c r="A71" s="2" t="s">
        <v>390</v>
      </c>
      <c r="B71" s="3" t="s">
        <v>391</v>
      </c>
    </row>
    <row r="72" spans="1:2" ht="30" x14ac:dyDescent="0.25">
      <c r="A72" s="2" t="s">
        <v>356</v>
      </c>
      <c r="B72" s="15" t="s">
        <v>357</v>
      </c>
    </row>
    <row r="73" spans="1:2" x14ac:dyDescent="0.25">
      <c r="A73" s="2" t="s">
        <v>358</v>
      </c>
      <c r="B73" s="3" t="s">
        <v>359</v>
      </c>
    </row>
    <row r="74" spans="1:2" ht="30" x14ac:dyDescent="0.25">
      <c r="A74" s="2" t="s">
        <v>360</v>
      </c>
      <c r="B74" s="13" t="s">
        <v>361</v>
      </c>
    </row>
    <row r="75" spans="1:2" x14ac:dyDescent="0.25">
      <c r="A75" s="2" t="s">
        <v>362</v>
      </c>
      <c r="B75" s="11" t="s">
        <v>363</v>
      </c>
    </row>
    <row r="76" spans="1:2" ht="30" x14ac:dyDescent="0.25">
      <c r="A76" s="2" t="s">
        <v>364</v>
      </c>
      <c r="B76" s="13" t="s">
        <v>365</v>
      </c>
    </row>
    <row r="77" spans="1:2" ht="30" x14ac:dyDescent="0.25">
      <c r="A77" s="63" t="s">
        <v>765</v>
      </c>
      <c r="B77" s="64" t="s">
        <v>766</v>
      </c>
    </row>
    <row r="78" spans="1:2" x14ac:dyDescent="0.25">
      <c r="A78" s="2" t="s">
        <v>116</v>
      </c>
      <c r="B78" s="3" t="s">
        <v>117</v>
      </c>
    </row>
    <row r="79" spans="1:2" x14ac:dyDescent="0.25">
      <c r="A79" s="2" t="s">
        <v>392</v>
      </c>
      <c r="B79" s="3" t="s">
        <v>393</v>
      </c>
    </row>
    <row r="80" spans="1:2" ht="15.75" thickBot="1" x14ac:dyDescent="0.3">
      <c r="A80" s="4" t="s">
        <v>118</v>
      </c>
      <c r="B80" s="5" t="s">
        <v>119</v>
      </c>
    </row>
    <row r="81" spans="1:2" x14ac:dyDescent="0.25">
      <c r="A81" s="6" t="s">
        <v>539</v>
      </c>
      <c r="B81" s="7" t="s">
        <v>540</v>
      </c>
    </row>
    <row r="82" spans="1:2" ht="30" x14ac:dyDescent="0.25">
      <c r="A82" s="63" t="s">
        <v>767</v>
      </c>
      <c r="B82" s="64" t="s">
        <v>768</v>
      </c>
    </row>
    <row r="83" spans="1:2" x14ac:dyDescent="0.25">
      <c r="A83" s="63" t="s">
        <v>769</v>
      </c>
      <c r="B83" s="64" t="s">
        <v>770</v>
      </c>
    </row>
    <row r="84" spans="1:2" x14ac:dyDescent="0.25">
      <c r="A84" s="2" t="s">
        <v>394</v>
      </c>
      <c r="B84" s="3" t="s">
        <v>395</v>
      </c>
    </row>
    <row r="85" spans="1:2" ht="30" x14ac:dyDescent="0.25">
      <c r="A85" s="2" t="s">
        <v>396</v>
      </c>
      <c r="B85" s="3" t="s">
        <v>397</v>
      </c>
    </row>
    <row r="86" spans="1:2" ht="30" x14ac:dyDescent="0.25">
      <c r="A86" s="2" t="s">
        <v>398</v>
      </c>
      <c r="B86" s="3" t="s">
        <v>399</v>
      </c>
    </row>
    <row r="87" spans="1:2" x14ac:dyDescent="0.25">
      <c r="A87" s="2" t="s">
        <v>400</v>
      </c>
      <c r="B87" s="3" t="s">
        <v>401</v>
      </c>
    </row>
    <row r="88" spans="1:2" ht="30" x14ac:dyDescent="0.25">
      <c r="A88" s="2" t="s">
        <v>402</v>
      </c>
      <c r="B88" s="3" t="s">
        <v>403</v>
      </c>
    </row>
    <row r="89" spans="1:2" ht="30" x14ac:dyDescent="0.25">
      <c r="A89" s="2" t="s">
        <v>404</v>
      </c>
      <c r="B89" s="3" t="s">
        <v>405</v>
      </c>
    </row>
    <row r="90" spans="1:2" x14ac:dyDescent="0.25">
      <c r="A90" s="2" t="s">
        <v>406</v>
      </c>
      <c r="B90" s="3" t="s">
        <v>407</v>
      </c>
    </row>
    <row r="91" spans="1:2" ht="30" x14ac:dyDescent="0.25">
      <c r="A91" s="2" t="s">
        <v>408</v>
      </c>
      <c r="B91" s="3" t="s">
        <v>409</v>
      </c>
    </row>
    <row r="92" spans="1:2" x14ac:dyDescent="0.25">
      <c r="A92" s="2" t="s">
        <v>410</v>
      </c>
      <c r="B92" s="3" t="s">
        <v>411</v>
      </c>
    </row>
    <row r="93" spans="1:2" x14ac:dyDescent="0.25">
      <c r="A93" s="2" t="s">
        <v>412</v>
      </c>
      <c r="B93" s="3" t="s">
        <v>413</v>
      </c>
    </row>
    <row r="94" spans="1:2" x14ac:dyDescent="0.25">
      <c r="A94" s="2" t="s">
        <v>414</v>
      </c>
      <c r="B94" s="3" t="s">
        <v>415</v>
      </c>
    </row>
    <row r="95" spans="1:2" x14ac:dyDescent="0.25">
      <c r="A95" s="2" t="s">
        <v>416</v>
      </c>
      <c r="B95" s="3" t="s">
        <v>417</v>
      </c>
    </row>
    <row r="96" spans="1:2" ht="30" x14ac:dyDescent="0.25">
      <c r="A96" s="2" t="s">
        <v>418</v>
      </c>
      <c r="B96" s="3" t="s">
        <v>419</v>
      </c>
    </row>
    <row r="97" spans="1:2" x14ac:dyDescent="0.25">
      <c r="A97" s="2" t="s">
        <v>420</v>
      </c>
      <c r="B97" s="3" t="s">
        <v>421</v>
      </c>
    </row>
    <row r="98" spans="1:2" x14ac:dyDescent="0.25">
      <c r="A98" s="2" t="s">
        <v>422</v>
      </c>
      <c r="B98" s="3" t="s">
        <v>423</v>
      </c>
    </row>
    <row r="99" spans="1:2" x14ac:dyDescent="0.25">
      <c r="A99" s="2" t="s">
        <v>424</v>
      </c>
      <c r="B99" s="3" t="s">
        <v>425</v>
      </c>
    </row>
    <row r="100" spans="1:2" x14ac:dyDescent="0.25">
      <c r="A100" s="63" t="s">
        <v>771</v>
      </c>
      <c r="B100" s="64" t="s">
        <v>772</v>
      </c>
    </row>
    <row r="101" spans="1:2" ht="30" x14ac:dyDescent="0.25">
      <c r="A101" s="63" t="s">
        <v>773</v>
      </c>
      <c r="B101" s="64" t="s">
        <v>774</v>
      </c>
    </row>
    <row r="102" spans="1:2" x14ac:dyDescent="0.25">
      <c r="A102" s="63" t="s">
        <v>775</v>
      </c>
      <c r="B102" s="64" t="s">
        <v>776</v>
      </c>
    </row>
    <row r="103" spans="1:2" x14ac:dyDescent="0.25">
      <c r="A103" s="2" t="s">
        <v>172</v>
      </c>
      <c r="B103" s="8" t="s">
        <v>173</v>
      </c>
    </row>
    <row r="104" spans="1:2" ht="30" x14ac:dyDescent="0.25">
      <c r="A104" s="2" t="s">
        <v>174</v>
      </c>
      <c r="B104" s="3" t="s">
        <v>175</v>
      </c>
    </row>
    <row r="105" spans="1:2" x14ac:dyDescent="0.25">
      <c r="A105" s="2" t="s">
        <v>176</v>
      </c>
      <c r="B105" s="3" t="s">
        <v>177</v>
      </c>
    </row>
    <row r="106" spans="1:2" x14ac:dyDescent="0.25">
      <c r="A106" s="2" t="s">
        <v>178</v>
      </c>
      <c r="B106" s="8" t="s">
        <v>179</v>
      </c>
    </row>
    <row r="107" spans="1:2" ht="30" x14ac:dyDescent="0.25">
      <c r="A107" s="2" t="s">
        <v>180</v>
      </c>
      <c r="B107" s="9" t="s">
        <v>181</v>
      </c>
    </row>
    <row r="108" spans="1:2" x14ac:dyDescent="0.25">
      <c r="A108" s="2" t="s">
        <v>182</v>
      </c>
      <c r="B108" s="3" t="s">
        <v>183</v>
      </c>
    </row>
    <row r="109" spans="1:2" x14ac:dyDescent="0.25">
      <c r="A109" s="2" t="s">
        <v>184</v>
      </c>
      <c r="B109" s="3" t="s">
        <v>185</v>
      </c>
    </row>
    <row r="110" spans="1:2" ht="30" x14ac:dyDescent="0.25">
      <c r="A110" s="2" t="s">
        <v>186</v>
      </c>
      <c r="B110" s="10" t="s">
        <v>187</v>
      </c>
    </row>
    <row r="111" spans="1:2" ht="30" x14ac:dyDescent="0.25">
      <c r="A111" s="2" t="s">
        <v>188</v>
      </c>
      <c r="B111" s="3" t="s">
        <v>189</v>
      </c>
    </row>
    <row r="112" spans="1:2" x14ac:dyDescent="0.25">
      <c r="A112" s="2" t="s">
        <v>190</v>
      </c>
      <c r="B112" s="3" t="s">
        <v>191</v>
      </c>
    </row>
    <row r="113" spans="1:2" x14ac:dyDescent="0.25">
      <c r="A113" s="2" t="s">
        <v>192</v>
      </c>
      <c r="B113" s="3" t="s">
        <v>193</v>
      </c>
    </row>
    <row r="114" spans="1:2" x14ac:dyDescent="0.25">
      <c r="A114" s="2" t="s">
        <v>194</v>
      </c>
      <c r="B114" s="3" t="s">
        <v>195</v>
      </c>
    </row>
    <row r="115" spans="1:2" x14ac:dyDescent="0.25">
      <c r="A115" s="2" t="s">
        <v>196</v>
      </c>
      <c r="B115" s="3" t="s">
        <v>197</v>
      </c>
    </row>
    <row r="116" spans="1:2" x14ac:dyDescent="0.25">
      <c r="A116" s="2" t="s">
        <v>198</v>
      </c>
      <c r="B116" s="3" t="s">
        <v>199</v>
      </c>
    </row>
    <row r="117" spans="1:2" ht="30" x14ac:dyDescent="0.25">
      <c r="A117" s="2" t="s">
        <v>200</v>
      </c>
      <c r="B117" s="3" t="s">
        <v>201</v>
      </c>
    </row>
    <row r="118" spans="1:2" x14ac:dyDescent="0.25">
      <c r="A118" s="2" t="s">
        <v>202</v>
      </c>
      <c r="B118" s="3" t="s">
        <v>203</v>
      </c>
    </row>
    <row r="119" spans="1:2" x14ac:dyDescent="0.25">
      <c r="A119" s="2" t="s">
        <v>204</v>
      </c>
      <c r="B119" s="3" t="s">
        <v>205</v>
      </c>
    </row>
    <row r="120" spans="1:2" ht="30" x14ac:dyDescent="0.25">
      <c r="A120" s="2" t="s">
        <v>206</v>
      </c>
      <c r="B120" s="3" t="s">
        <v>207</v>
      </c>
    </row>
    <row r="121" spans="1:2" x14ac:dyDescent="0.25">
      <c r="A121" s="2" t="s">
        <v>208</v>
      </c>
      <c r="B121" s="3" t="s">
        <v>209</v>
      </c>
    </row>
    <row r="122" spans="1:2" x14ac:dyDescent="0.25">
      <c r="A122" s="2" t="s">
        <v>210</v>
      </c>
      <c r="B122" s="3" t="s">
        <v>211</v>
      </c>
    </row>
    <row r="123" spans="1:2" ht="15.75" thickBot="1" x14ac:dyDescent="0.3">
      <c r="A123" s="4" t="s">
        <v>483</v>
      </c>
      <c r="B123" s="5" t="s">
        <v>484</v>
      </c>
    </row>
    <row r="124" spans="1:2" x14ac:dyDescent="0.25">
      <c r="A124" s="6" t="s">
        <v>212</v>
      </c>
      <c r="B124" s="7" t="s">
        <v>213</v>
      </c>
    </row>
    <row r="125" spans="1:2" ht="30" x14ac:dyDescent="0.25">
      <c r="A125" s="2" t="s">
        <v>214</v>
      </c>
      <c r="B125" s="3" t="s">
        <v>215</v>
      </c>
    </row>
    <row r="126" spans="1:2" x14ac:dyDescent="0.25">
      <c r="A126" s="2" t="s">
        <v>216</v>
      </c>
      <c r="B126" s="3" t="s">
        <v>217</v>
      </c>
    </row>
    <row r="127" spans="1:2" x14ac:dyDescent="0.25">
      <c r="A127" s="2" t="s">
        <v>218</v>
      </c>
      <c r="B127" s="3" t="s">
        <v>219</v>
      </c>
    </row>
    <row r="128" spans="1:2" x14ac:dyDescent="0.25">
      <c r="A128" s="2" t="s">
        <v>220</v>
      </c>
      <c r="B128" s="3" t="s">
        <v>221</v>
      </c>
    </row>
    <row r="129" spans="1:2" ht="30" x14ac:dyDescent="0.25">
      <c r="A129" s="2" t="s">
        <v>436</v>
      </c>
      <c r="B129" s="3" t="s">
        <v>437</v>
      </c>
    </row>
    <row r="130" spans="1:2" ht="30" x14ac:dyDescent="0.25">
      <c r="A130" s="2" t="s">
        <v>438</v>
      </c>
      <c r="B130" s="3" t="s">
        <v>439</v>
      </c>
    </row>
    <row r="131" spans="1:2" ht="30" x14ac:dyDescent="0.25">
      <c r="A131" s="2" t="s">
        <v>440</v>
      </c>
      <c r="B131" s="3" t="s">
        <v>441</v>
      </c>
    </row>
    <row r="132" spans="1:2" ht="30" x14ac:dyDescent="0.25">
      <c r="A132" s="2" t="s">
        <v>442</v>
      </c>
      <c r="B132" s="3" t="s">
        <v>443</v>
      </c>
    </row>
    <row r="133" spans="1:2" ht="30" x14ac:dyDescent="0.25">
      <c r="A133" s="2" t="s">
        <v>444</v>
      </c>
      <c r="B133" s="3" t="s">
        <v>445</v>
      </c>
    </row>
    <row r="134" spans="1:2" ht="30" x14ac:dyDescent="0.25">
      <c r="A134" s="2" t="s">
        <v>446</v>
      </c>
      <c r="B134" s="3" t="s">
        <v>447</v>
      </c>
    </row>
    <row r="135" spans="1:2" x14ac:dyDescent="0.25">
      <c r="A135" s="2" t="s">
        <v>448</v>
      </c>
      <c r="B135" s="3" t="s">
        <v>449</v>
      </c>
    </row>
    <row r="136" spans="1:2" ht="30" x14ac:dyDescent="0.25">
      <c r="A136" s="2" t="s">
        <v>450</v>
      </c>
      <c r="B136" s="3" t="s">
        <v>451</v>
      </c>
    </row>
    <row r="137" spans="1:2" ht="30" x14ac:dyDescent="0.25">
      <c r="A137" s="2" t="s">
        <v>452</v>
      </c>
      <c r="B137" s="3" t="s">
        <v>453</v>
      </c>
    </row>
    <row r="138" spans="1:2" ht="30" x14ac:dyDescent="0.25">
      <c r="A138" s="2" t="s">
        <v>454</v>
      </c>
      <c r="B138" s="3" t="s">
        <v>455</v>
      </c>
    </row>
    <row r="139" spans="1:2" x14ac:dyDescent="0.25">
      <c r="A139" s="2" t="s">
        <v>456</v>
      </c>
      <c r="B139" s="3" t="s">
        <v>457</v>
      </c>
    </row>
    <row r="140" spans="1:2" ht="30" x14ac:dyDescent="0.25">
      <c r="A140" s="2" t="s">
        <v>458</v>
      </c>
      <c r="B140" s="3" t="s">
        <v>459</v>
      </c>
    </row>
    <row r="141" spans="1:2" ht="30.75" thickBot="1" x14ac:dyDescent="0.3">
      <c r="A141" s="4" t="s">
        <v>460</v>
      </c>
      <c r="B141" s="5" t="s">
        <v>461</v>
      </c>
    </row>
    <row r="142" spans="1:2" x14ac:dyDescent="0.25">
      <c r="A142" s="6" t="s">
        <v>462</v>
      </c>
      <c r="B142" s="7" t="s">
        <v>463</v>
      </c>
    </row>
    <row r="143" spans="1:2" x14ac:dyDescent="0.25">
      <c r="A143" s="2" t="s">
        <v>464</v>
      </c>
      <c r="B143" s="3" t="s">
        <v>465</v>
      </c>
    </row>
    <row r="144" spans="1:2" x14ac:dyDescent="0.25">
      <c r="A144" s="2" t="s">
        <v>466</v>
      </c>
      <c r="B144" s="3" t="s">
        <v>467</v>
      </c>
    </row>
    <row r="145" spans="1:2" x14ac:dyDescent="0.25">
      <c r="A145" s="2" t="s">
        <v>468</v>
      </c>
      <c r="B145" s="3" t="s">
        <v>469</v>
      </c>
    </row>
    <row r="146" spans="1:2" x14ac:dyDescent="0.25">
      <c r="A146" s="2" t="s">
        <v>222</v>
      </c>
      <c r="B146" s="3" t="s">
        <v>223</v>
      </c>
    </row>
    <row r="147" spans="1:2" x14ac:dyDescent="0.25">
      <c r="A147" s="2" t="s">
        <v>485</v>
      </c>
      <c r="B147" s="3" t="s">
        <v>486</v>
      </c>
    </row>
    <row r="148" spans="1:2" x14ac:dyDescent="0.25">
      <c r="A148" s="2" t="s">
        <v>487</v>
      </c>
      <c r="B148" s="3" t="s">
        <v>488</v>
      </c>
    </row>
    <row r="149" spans="1:2" ht="30" x14ac:dyDescent="0.25">
      <c r="A149" s="2" t="s">
        <v>489</v>
      </c>
      <c r="B149" s="3" t="s">
        <v>490</v>
      </c>
    </row>
    <row r="150" spans="1:2" x14ac:dyDescent="0.25">
      <c r="A150" s="2" t="s">
        <v>491</v>
      </c>
      <c r="B150" s="3" t="s">
        <v>492</v>
      </c>
    </row>
    <row r="151" spans="1:2" x14ac:dyDescent="0.25">
      <c r="A151" s="2" t="s">
        <v>493</v>
      </c>
      <c r="B151" s="3" t="s">
        <v>494</v>
      </c>
    </row>
    <row r="152" spans="1:2" x14ac:dyDescent="0.25">
      <c r="A152" s="2" t="s">
        <v>495</v>
      </c>
      <c r="B152" s="3" t="s">
        <v>496</v>
      </c>
    </row>
    <row r="153" spans="1:2" x14ac:dyDescent="0.25">
      <c r="A153" s="2" t="s">
        <v>497</v>
      </c>
      <c r="B153" s="3" t="s">
        <v>498</v>
      </c>
    </row>
    <row r="154" spans="1:2" x14ac:dyDescent="0.25">
      <c r="A154" s="2" t="s">
        <v>499</v>
      </c>
      <c r="B154" s="17" t="s">
        <v>500</v>
      </c>
    </row>
    <row r="155" spans="1:2" ht="15.75" thickBot="1" x14ac:dyDescent="0.3">
      <c r="A155" s="4" t="s">
        <v>244</v>
      </c>
      <c r="B155" s="5" t="s">
        <v>245</v>
      </c>
    </row>
    <row r="156" spans="1:2" x14ac:dyDescent="0.25">
      <c r="A156" s="6" t="s">
        <v>246</v>
      </c>
      <c r="B156" s="7" t="s">
        <v>247</v>
      </c>
    </row>
    <row r="157" spans="1:2" x14ac:dyDescent="0.25">
      <c r="A157" s="2" t="s">
        <v>248</v>
      </c>
      <c r="B157" s="3" t="s">
        <v>249</v>
      </c>
    </row>
    <row r="158" spans="1:2" x14ac:dyDescent="0.25">
      <c r="A158" s="2" t="s">
        <v>250</v>
      </c>
      <c r="B158" s="3" t="s">
        <v>251</v>
      </c>
    </row>
    <row r="159" spans="1:2" x14ac:dyDescent="0.25">
      <c r="A159" s="2" t="s">
        <v>252</v>
      </c>
      <c r="B159" s="3" t="s">
        <v>253</v>
      </c>
    </row>
    <row r="160" spans="1:2" x14ac:dyDescent="0.25">
      <c r="A160" s="2" t="s">
        <v>254</v>
      </c>
      <c r="B160" s="3" t="s">
        <v>255</v>
      </c>
    </row>
    <row r="161" spans="1:2" x14ac:dyDescent="0.25">
      <c r="A161" s="2" t="s">
        <v>256</v>
      </c>
      <c r="B161" s="3" t="s">
        <v>257</v>
      </c>
    </row>
    <row r="162" spans="1:2" x14ac:dyDescent="0.25">
      <c r="A162" s="2" t="s">
        <v>258</v>
      </c>
      <c r="B162" s="3" t="s">
        <v>259</v>
      </c>
    </row>
    <row r="163" spans="1:2" x14ac:dyDescent="0.25">
      <c r="A163" s="2" t="s">
        <v>260</v>
      </c>
      <c r="B163" s="3" t="s">
        <v>261</v>
      </c>
    </row>
    <row r="164" spans="1:2" x14ac:dyDescent="0.25">
      <c r="A164" s="2" t="s">
        <v>262</v>
      </c>
      <c r="B164" s="3" t="s">
        <v>263</v>
      </c>
    </row>
    <row r="165" spans="1:2" x14ac:dyDescent="0.25">
      <c r="A165" s="2" t="s">
        <v>264</v>
      </c>
      <c r="B165" s="3" t="s">
        <v>265</v>
      </c>
    </row>
    <row r="166" spans="1:2" ht="30" x14ac:dyDescent="0.25">
      <c r="A166" s="2" t="s">
        <v>266</v>
      </c>
      <c r="B166" s="3" t="s">
        <v>267</v>
      </c>
    </row>
    <row r="167" spans="1:2" x14ac:dyDescent="0.25">
      <c r="A167" s="2" t="s">
        <v>268</v>
      </c>
      <c r="B167" s="3" t="s">
        <v>269</v>
      </c>
    </row>
    <row r="168" spans="1:2" x14ac:dyDescent="0.25">
      <c r="A168" s="2" t="s">
        <v>270</v>
      </c>
      <c r="B168" s="11" t="s">
        <v>271</v>
      </c>
    </row>
    <row r="169" spans="1:2" ht="30" x14ac:dyDescent="0.25">
      <c r="A169" s="2" t="s">
        <v>272</v>
      </c>
      <c r="B169" s="3" t="s">
        <v>273</v>
      </c>
    </row>
    <row r="170" spans="1:2" ht="30" x14ac:dyDescent="0.25">
      <c r="A170" s="2" t="s">
        <v>274</v>
      </c>
      <c r="B170" s="3" t="s">
        <v>275</v>
      </c>
    </row>
    <row r="171" spans="1:2" x14ac:dyDescent="0.25">
      <c r="A171" s="2" t="s">
        <v>276</v>
      </c>
      <c r="B171" s="3" t="s">
        <v>277</v>
      </c>
    </row>
    <row r="172" spans="1:2" x14ac:dyDescent="0.25">
      <c r="A172" s="2" t="s">
        <v>278</v>
      </c>
      <c r="B172" s="3" t="s">
        <v>279</v>
      </c>
    </row>
    <row r="173" spans="1:2" x14ac:dyDescent="0.25">
      <c r="A173" s="2" t="s">
        <v>470</v>
      </c>
      <c r="B173" s="3" t="s">
        <v>471</v>
      </c>
    </row>
    <row r="174" spans="1:2" x14ac:dyDescent="0.25">
      <c r="A174" s="63" t="s">
        <v>777</v>
      </c>
      <c r="B174" s="64" t="s">
        <v>778</v>
      </c>
    </row>
    <row r="175" spans="1:2" ht="30" x14ac:dyDescent="0.25">
      <c r="A175" s="63" t="s">
        <v>779</v>
      </c>
      <c r="B175" s="64" t="s">
        <v>780</v>
      </c>
    </row>
    <row r="176" spans="1:2" ht="30.75" thickBot="1" x14ac:dyDescent="0.3">
      <c r="A176" s="65" t="s">
        <v>781</v>
      </c>
      <c r="B176" s="67" t="s">
        <v>782</v>
      </c>
    </row>
    <row r="177" spans="1:2" x14ac:dyDescent="0.25">
      <c r="A177" s="6" t="s">
        <v>280</v>
      </c>
      <c r="B177" s="7" t="s">
        <v>281</v>
      </c>
    </row>
    <row r="178" spans="1:2" ht="30" x14ac:dyDescent="0.25">
      <c r="A178" s="2" t="s">
        <v>282</v>
      </c>
      <c r="B178" s="3" t="s">
        <v>283</v>
      </c>
    </row>
    <row r="179" spans="1:2" x14ac:dyDescent="0.25">
      <c r="A179" s="2" t="s">
        <v>284</v>
      </c>
      <c r="B179" s="11" t="s">
        <v>285</v>
      </c>
    </row>
    <row r="180" spans="1:2" x14ac:dyDescent="0.25">
      <c r="A180" s="2" t="s">
        <v>286</v>
      </c>
      <c r="B180" s="3" t="s">
        <v>287</v>
      </c>
    </row>
    <row r="181" spans="1:2" x14ac:dyDescent="0.25">
      <c r="A181" s="2" t="s">
        <v>288</v>
      </c>
      <c r="B181" s="3" t="s">
        <v>289</v>
      </c>
    </row>
    <row r="182" spans="1:2" ht="30" x14ac:dyDescent="0.25">
      <c r="A182" s="63" t="s">
        <v>783</v>
      </c>
      <c r="B182" s="64" t="s">
        <v>784</v>
      </c>
    </row>
    <row r="183" spans="1:2" x14ac:dyDescent="0.25">
      <c r="A183" s="2" t="s">
        <v>290</v>
      </c>
      <c r="B183" s="3" t="s">
        <v>291</v>
      </c>
    </row>
    <row r="184" spans="1:2" x14ac:dyDescent="0.25">
      <c r="A184" s="2" t="s">
        <v>292</v>
      </c>
      <c r="B184" s="3" t="s">
        <v>293</v>
      </c>
    </row>
    <row r="185" spans="1:2" x14ac:dyDescent="0.25">
      <c r="A185" s="2" t="s">
        <v>294</v>
      </c>
      <c r="B185" s="3" t="s">
        <v>295</v>
      </c>
    </row>
    <row r="186" spans="1:2" x14ac:dyDescent="0.25">
      <c r="A186" s="2" t="s">
        <v>296</v>
      </c>
      <c r="B186" s="11" t="s">
        <v>297</v>
      </c>
    </row>
    <row r="187" spans="1:2" x14ac:dyDescent="0.25">
      <c r="A187" s="2" t="s">
        <v>298</v>
      </c>
      <c r="B187" s="3" t="s">
        <v>299</v>
      </c>
    </row>
    <row r="188" spans="1:2" ht="30" x14ac:dyDescent="0.25">
      <c r="A188" s="2" t="s">
        <v>300</v>
      </c>
      <c r="B188" s="3" t="s">
        <v>301</v>
      </c>
    </row>
    <row r="189" spans="1:2" ht="30" x14ac:dyDescent="0.25">
      <c r="A189" s="2" t="s">
        <v>302</v>
      </c>
      <c r="B189" s="3" t="s">
        <v>303</v>
      </c>
    </row>
    <row r="190" spans="1:2" x14ac:dyDescent="0.25">
      <c r="A190" s="2" t="s">
        <v>304</v>
      </c>
      <c r="B190" s="3" t="s">
        <v>305</v>
      </c>
    </row>
    <row r="191" spans="1:2" x14ac:dyDescent="0.25">
      <c r="A191" s="2" t="s">
        <v>426</v>
      </c>
      <c r="B191" s="3" t="s">
        <v>427</v>
      </c>
    </row>
    <row r="192" spans="1:2" ht="30" x14ac:dyDescent="0.25">
      <c r="A192" s="2" t="s">
        <v>224</v>
      </c>
      <c r="B192" s="3" t="s">
        <v>225</v>
      </c>
    </row>
    <row r="193" spans="1:2" ht="30" x14ac:dyDescent="0.25">
      <c r="A193" s="2" t="s">
        <v>501</v>
      </c>
      <c r="B193" s="3" t="s">
        <v>502</v>
      </c>
    </row>
    <row r="194" spans="1:2" x14ac:dyDescent="0.25">
      <c r="A194" s="2" t="s">
        <v>503</v>
      </c>
      <c r="B194" s="3" t="s">
        <v>504</v>
      </c>
    </row>
    <row r="195" spans="1:2" x14ac:dyDescent="0.25">
      <c r="A195" s="2" t="s">
        <v>505</v>
      </c>
      <c r="B195" s="3" t="s">
        <v>506</v>
      </c>
    </row>
    <row r="196" spans="1:2" x14ac:dyDescent="0.25">
      <c r="A196" s="2" t="s">
        <v>226</v>
      </c>
      <c r="B196" s="3" t="s">
        <v>227</v>
      </c>
    </row>
    <row r="197" spans="1:2" x14ac:dyDescent="0.25">
      <c r="A197" s="2" t="s">
        <v>228</v>
      </c>
      <c r="B197" s="3" t="s">
        <v>229</v>
      </c>
    </row>
    <row r="198" spans="1:2" x14ac:dyDescent="0.25">
      <c r="A198" s="2" t="s">
        <v>230</v>
      </c>
      <c r="B198" s="3" t="s">
        <v>231</v>
      </c>
    </row>
    <row r="199" spans="1:2" ht="30" x14ac:dyDescent="0.25">
      <c r="A199" s="2" t="s">
        <v>232</v>
      </c>
      <c r="B199" s="3" t="s">
        <v>233</v>
      </c>
    </row>
    <row r="200" spans="1:2" ht="30.75" thickBot="1" x14ac:dyDescent="0.3">
      <c r="A200" s="4" t="s">
        <v>234</v>
      </c>
      <c r="B200" s="5" t="s">
        <v>235</v>
      </c>
    </row>
    <row r="201" spans="1:2" ht="30" x14ac:dyDescent="0.25">
      <c r="A201" s="6" t="s">
        <v>472</v>
      </c>
      <c r="B201" s="7" t="s">
        <v>473</v>
      </c>
    </row>
    <row r="202" spans="1:2" x14ac:dyDescent="0.25">
      <c r="A202" s="2" t="s">
        <v>428</v>
      </c>
      <c r="B202" s="3" t="s">
        <v>429</v>
      </c>
    </row>
    <row r="203" spans="1:2" x14ac:dyDescent="0.25">
      <c r="A203" s="2" t="s">
        <v>430</v>
      </c>
      <c r="B203" s="3" t="s">
        <v>431</v>
      </c>
    </row>
    <row r="204" spans="1:2" ht="30" x14ac:dyDescent="0.25">
      <c r="A204" s="2" t="s">
        <v>432</v>
      </c>
      <c r="B204" s="3" t="s">
        <v>433</v>
      </c>
    </row>
    <row r="205" spans="1:2" x14ac:dyDescent="0.25">
      <c r="A205" s="2" t="s">
        <v>434</v>
      </c>
      <c r="B205" s="3" t="s">
        <v>435</v>
      </c>
    </row>
    <row r="206" spans="1:2" x14ac:dyDescent="0.25">
      <c r="A206" s="2" t="s">
        <v>236</v>
      </c>
      <c r="B206" s="10" t="s">
        <v>237</v>
      </c>
    </row>
    <row r="207" spans="1:2" ht="30" x14ac:dyDescent="0.25">
      <c r="A207" s="2" t="s">
        <v>238</v>
      </c>
      <c r="B207" s="3" t="s">
        <v>239</v>
      </c>
    </row>
    <row r="208" spans="1:2" x14ac:dyDescent="0.25">
      <c r="A208" s="2" t="s">
        <v>474</v>
      </c>
      <c r="B208" s="3" t="s">
        <v>475</v>
      </c>
    </row>
    <row r="209" spans="1:2" x14ac:dyDescent="0.25">
      <c r="A209" s="2" t="s">
        <v>476</v>
      </c>
      <c r="B209" s="3" t="s">
        <v>477</v>
      </c>
    </row>
    <row r="210" spans="1:2" x14ac:dyDescent="0.25">
      <c r="A210" s="2" t="s">
        <v>240</v>
      </c>
      <c r="B210" s="8" t="s">
        <v>241</v>
      </c>
    </row>
    <row r="211" spans="1:2" x14ac:dyDescent="0.25">
      <c r="A211" s="2" t="s">
        <v>478</v>
      </c>
      <c r="B211" s="3" t="s">
        <v>457</v>
      </c>
    </row>
    <row r="212" spans="1:2" ht="15.75" thickBot="1" x14ac:dyDescent="0.3">
      <c r="A212" s="4" t="s">
        <v>479</v>
      </c>
      <c r="B212" s="5" t="s">
        <v>480</v>
      </c>
    </row>
    <row r="213" spans="1:2" x14ac:dyDescent="0.25">
      <c r="A213" s="6" t="s">
        <v>306</v>
      </c>
      <c r="B213" s="7" t="s">
        <v>307</v>
      </c>
    </row>
    <row r="214" spans="1:2" x14ac:dyDescent="0.25">
      <c r="A214" s="2" t="s">
        <v>308</v>
      </c>
      <c r="B214" s="3" t="s">
        <v>309</v>
      </c>
    </row>
    <row r="215" spans="1:2" x14ac:dyDescent="0.25">
      <c r="A215" s="2" t="s">
        <v>481</v>
      </c>
      <c r="B215" s="3" t="s">
        <v>482</v>
      </c>
    </row>
    <row r="216" spans="1:2" ht="30" x14ac:dyDescent="0.25">
      <c r="A216" s="63" t="s">
        <v>785</v>
      </c>
      <c r="B216" s="64" t="s">
        <v>786</v>
      </c>
    </row>
    <row r="217" spans="1:2" ht="30" x14ac:dyDescent="0.25">
      <c r="A217" s="2" t="s">
        <v>310</v>
      </c>
      <c r="B217" s="3" t="s">
        <v>311</v>
      </c>
    </row>
    <row r="218" spans="1:2" x14ac:dyDescent="0.25">
      <c r="A218" s="2" t="s">
        <v>312</v>
      </c>
      <c r="B218" s="3" t="s">
        <v>313</v>
      </c>
    </row>
    <row r="219" spans="1:2" ht="30" x14ac:dyDescent="0.25">
      <c r="A219" s="2" t="s">
        <v>314</v>
      </c>
      <c r="B219" s="3" t="s">
        <v>315</v>
      </c>
    </row>
    <row r="220" spans="1:2" x14ac:dyDescent="0.25">
      <c r="A220" s="2" t="s">
        <v>316</v>
      </c>
      <c r="B220" s="3" t="s">
        <v>317</v>
      </c>
    </row>
    <row r="221" spans="1:2" ht="30" x14ac:dyDescent="0.25">
      <c r="A221" s="2" t="s">
        <v>318</v>
      </c>
      <c r="B221" s="3" t="s">
        <v>319</v>
      </c>
    </row>
    <row r="222" spans="1:2" x14ac:dyDescent="0.25">
      <c r="A222" s="2" t="s">
        <v>320</v>
      </c>
      <c r="B222" s="3" t="s">
        <v>321</v>
      </c>
    </row>
    <row r="223" spans="1:2" ht="30" x14ac:dyDescent="0.25">
      <c r="A223" s="2" t="s">
        <v>322</v>
      </c>
      <c r="B223" s="3" t="s">
        <v>323</v>
      </c>
    </row>
    <row r="224" spans="1:2" x14ac:dyDescent="0.25">
      <c r="A224" s="2" t="s">
        <v>324</v>
      </c>
      <c r="B224" s="3" t="s">
        <v>325</v>
      </c>
    </row>
    <row r="225" spans="1:2" ht="30" x14ac:dyDescent="0.25">
      <c r="A225" s="2" t="s">
        <v>326</v>
      </c>
      <c r="B225" s="3" t="s">
        <v>327</v>
      </c>
    </row>
    <row r="226" spans="1:2" ht="30" x14ac:dyDescent="0.25">
      <c r="A226" s="63" t="s">
        <v>787</v>
      </c>
      <c r="B226" s="64" t="s">
        <v>788</v>
      </c>
    </row>
    <row r="227" spans="1:2" ht="30" x14ac:dyDescent="0.25">
      <c r="A227" s="2" t="s">
        <v>242</v>
      </c>
      <c r="B227" s="9" t="s">
        <v>243</v>
      </c>
    </row>
    <row r="228" spans="1:2" ht="30" x14ac:dyDescent="0.25">
      <c r="A228" s="2" t="s">
        <v>328</v>
      </c>
      <c r="B228" s="3" t="s">
        <v>329</v>
      </c>
    </row>
    <row r="229" spans="1:2" ht="15.75" thickBot="1" x14ac:dyDescent="0.3">
      <c r="A229" s="65" t="s">
        <v>789</v>
      </c>
      <c r="B229" s="67" t="s">
        <v>790</v>
      </c>
    </row>
    <row r="230" spans="1:2" ht="30" x14ac:dyDescent="0.25">
      <c r="A230" s="6" t="s">
        <v>120</v>
      </c>
      <c r="B230" s="7" t="s">
        <v>121</v>
      </c>
    </row>
    <row r="231" spans="1:2" x14ac:dyDescent="0.25">
      <c r="A231" s="2" t="s">
        <v>122</v>
      </c>
      <c r="B231" s="3" t="s">
        <v>123</v>
      </c>
    </row>
    <row r="232" spans="1:2" ht="30" x14ac:dyDescent="0.25">
      <c r="A232" s="2" t="s">
        <v>124</v>
      </c>
      <c r="B232" s="3" t="s">
        <v>125</v>
      </c>
    </row>
    <row r="233" spans="1:2" x14ac:dyDescent="0.25">
      <c r="A233" s="2" t="s">
        <v>126</v>
      </c>
      <c r="B233" s="3" t="s">
        <v>127</v>
      </c>
    </row>
    <row r="234" spans="1:2" ht="30" x14ac:dyDescent="0.25">
      <c r="A234" s="2" t="s">
        <v>128</v>
      </c>
      <c r="B234" s="3" t="s">
        <v>129</v>
      </c>
    </row>
    <row r="235" spans="1:2" ht="30" x14ac:dyDescent="0.25">
      <c r="A235" s="2" t="s">
        <v>130</v>
      </c>
      <c r="B235" s="3" t="s">
        <v>131</v>
      </c>
    </row>
    <row r="236" spans="1:2" x14ac:dyDescent="0.25">
      <c r="A236" s="2" t="s">
        <v>132</v>
      </c>
      <c r="B236" s="3" t="s">
        <v>133</v>
      </c>
    </row>
    <row r="237" spans="1:2" ht="45" x14ac:dyDescent="0.25">
      <c r="A237" s="2" t="s">
        <v>134</v>
      </c>
      <c r="B237" s="3" t="s">
        <v>135</v>
      </c>
    </row>
    <row r="238" spans="1:2" ht="30" x14ac:dyDescent="0.25">
      <c r="A238" s="2" t="s">
        <v>136</v>
      </c>
      <c r="B238" s="3" t="s">
        <v>137</v>
      </c>
    </row>
    <row r="239" spans="1:2" ht="30" x14ac:dyDescent="0.25">
      <c r="A239" s="2" t="s">
        <v>138</v>
      </c>
      <c r="B239" s="3" t="s">
        <v>139</v>
      </c>
    </row>
    <row r="240" spans="1:2" x14ac:dyDescent="0.25">
      <c r="A240" s="2" t="s">
        <v>140</v>
      </c>
      <c r="B240" s="3" t="s">
        <v>141</v>
      </c>
    </row>
    <row r="241" spans="1:2" ht="30" x14ac:dyDescent="0.25">
      <c r="A241" s="2" t="s">
        <v>142</v>
      </c>
      <c r="B241" s="3" t="s">
        <v>143</v>
      </c>
    </row>
    <row r="242" spans="1:2" x14ac:dyDescent="0.25">
      <c r="A242" s="2" t="s">
        <v>144</v>
      </c>
      <c r="B242" s="3" t="s">
        <v>145</v>
      </c>
    </row>
    <row r="243" spans="1:2" ht="30" x14ac:dyDescent="0.25">
      <c r="A243" s="2" t="s">
        <v>146</v>
      </c>
      <c r="B243" s="3" t="s">
        <v>147</v>
      </c>
    </row>
    <row r="244" spans="1:2" x14ac:dyDescent="0.25">
      <c r="A244" s="2" t="s">
        <v>152</v>
      </c>
      <c r="B244" s="3" t="s">
        <v>153</v>
      </c>
    </row>
    <row r="245" spans="1:2" x14ac:dyDescent="0.25">
      <c r="A245" s="2" t="s">
        <v>154</v>
      </c>
      <c r="B245" s="3" t="s">
        <v>155</v>
      </c>
    </row>
    <row r="246" spans="1:2" x14ac:dyDescent="0.25">
      <c r="A246" s="2" t="s">
        <v>156</v>
      </c>
      <c r="B246" s="3" t="s">
        <v>157</v>
      </c>
    </row>
    <row r="247" spans="1:2" x14ac:dyDescent="0.25">
      <c r="A247" s="2" t="s">
        <v>158</v>
      </c>
      <c r="B247" s="3" t="s">
        <v>159</v>
      </c>
    </row>
    <row r="248" spans="1:2" x14ac:dyDescent="0.25">
      <c r="A248" s="2" t="s">
        <v>160</v>
      </c>
      <c r="B248" s="3" t="s">
        <v>161</v>
      </c>
    </row>
    <row r="249" spans="1:2" x14ac:dyDescent="0.25">
      <c r="A249" s="2" t="s">
        <v>162</v>
      </c>
      <c r="B249" s="3" t="s">
        <v>163</v>
      </c>
    </row>
    <row r="250" spans="1:2" x14ac:dyDescent="0.25">
      <c r="A250" s="2" t="s">
        <v>541</v>
      </c>
      <c r="B250" s="3" t="s">
        <v>542</v>
      </c>
    </row>
    <row r="251" spans="1:2" ht="30" x14ac:dyDescent="0.25">
      <c r="A251" s="2" t="s">
        <v>543</v>
      </c>
      <c r="B251" s="3" t="s">
        <v>544</v>
      </c>
    </row>
    <row r="252" spans="1:2" ht="30" x14ac:dyDescent="0.25">
      <c r="A252" s="2" t="s">
        <v>545</v>
      </c>
      <c r="B252" s="3" t="s">
        <v>546</v>
      </c>
    </row>
    <row r="253" spans="1:2" x14ac:dyDescent="0.25">
      <c r="A253" s="2" t="s">
        <v>547</v>
      </c>
      <c r="B253" s="3" t="s">
        <v>548</v>
      </c>
    </row>
    <row r="254" spans="1:2" ht="30" x14ac:dyDescent="0.25">
      <c r="A254" s="2" t="s">
        <v>549</v>
      </c>
      <c r="B254" s="3" t="s">
        <v>550</v>
      </c>
    </row>
    <row r="255" spans="1:2" x14ac:dyDescent="0.25">
      <c r="A255" s="2" t="s">
        <v>551</v>
      </c>
      <c r="B255" s="11" t="s">
        <v>552</v>
      </c>
    </row>
    <row r="256" spans="1:2" ht="30" x14ac:dyDescent="0.25">
      <c r="A256" s="2" t="s">
        <v>164</v>
      </c>
      <c r="B256" s="3" t="s">
        <v>165</v>
      </c>
    </row>
    <row r="257" spans="1:2" x14ac:dyDescent="0.25">
      <c r="A257" s="2" t="s">
        <v>166</v>
      </c>
      <c r="B257" s="3" t="s">
        <v>167</v>
      </c>
    </row>
    <row r="258" spans="1:2" ht="30" x14ac:dyDescent="0.25">
      <c r="A258" s="2" t="s">
        <v>553</v>
      </c>
      <c r="B258" s="3" t="s">
        <v>554</v>
      </c>
    </row>
    <row r="259" spans="1:2" x14ac:dyDescent="0.25">
      <c r="A259" s="2" t="s">
        <v>148</v>
      </c>
      <c r="B259" s="3" t="s">
        <v>149</v>
      </c>
    </row>
    <row r="260" spans="1:2" x14ac:dyDescent="0.25">
      <c r="A260" s="2" t="s">
        <v>555</v>
      </c>
      <c r="B260" s="3" t="s">
        <v>556</v>
      </c>
    </row>
    <row r="261" spans="1:2" x14ac:dyDescent="0.25">
      <c r="A261" s="2" t="s">
        <v>150</v>
      </c>
      <c r="B261" s="3" t="s">
        <v>151</v>
      </c>
    </row>
    <row r="262" spans="1:2" ht="30" x14ac:dyDescent="0.25">
      <c r="A262" s="2" t="s">
        <v>168</v>
      </c>
      <c r="B262" s="3" t="s">
        <v>169</v>
      </c>
    </row>
    <row r="263" spans="1:2" x14ac:dyDescent="0.25">
      <c r="A263" s="2" t="s">
        <v>170</v>
      </c>
      <c r="B263" s="3" t="s">
        <v>171</v>
      </c>
    </row>
  </sheetData>
  <sortState xmlns:xlrd2="http://schemas.microsoft.com/office/spreadsheetml/2017/richdata2" ref="A3:B263">
    <sortCondition ref="A3:A263"/>
  </sortState>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0484-42D8-400C-BFC5-3E5B845D0FF5}">
  <sheetPr codeName="Feuil14">
    <tabColor rgb="FF7030A0"/>
  </sheetPr>
  <dimension ref="A1:E17"/>
  <sheetViews>
    <sheetView zoomScale="70" zoomScaleNormal="70" workbookViewId="0">
      <selection activeCell="D16" sqref="D16"/>
    </sheetView>
  </sheetViews>
  <sheetFormatPr baseColWidth="10" defaultColWidth="11.42578125" defaultRowHeight="15" x14ac:dyDescent="0.25"/>
  <cols>
    <col min="1" max="1" width="24.28515625" style="39" customWidth="1"/>
    <col min="2" max="2" width="6.5703125" style="39" customWidth="1"/>
    <col min="3" max="3" width="62.7109375" style="39" customWidth="1"/>
    <col min="4" max="4" width="74.42578125" style="39" customWidth="1"/>
    <col min="5" max="5" width="108" style="59" customWidth="1"/>
    <col min="6" max="16384" width="11.42578125" style="59"/>
  </cols>
  <sheetData>
    <row r="1" spans="1:5" ht="30" x14ac:dyDescent="0.4">
      <c r="A1" s="40" t="s">
        <v>1055</v>
      </c>
      <c r="B1" s="41"/>
      <c r="C1" s="41"/>
      <c r="D1" s="53"/>
    </row>
    <row r="2" spans="1:5" ht="39.6" customHeight="1" x14ac:dyDescent="0.25">
      <c r="A2" s="678" t="s">
        <v>1161</v>
      </c>
      <c r="B2" s="678"/>
      <c r="C2" s="678"/>
      <c r="D2" s="678"/>
    </row>
    <row r="3" spans="1:5" ht="11.25" customHeight="1" thickBot="1" x14ac:dyDescent="0.3">
      <c r="A3" s="42"/>
      <c r="B3" s="43"/>
      <c r="C3" s="43"/>
    </row>
    <row r="4" spans="1:5" ht="27" customHeight="1" thickBot="1" x14ac:dyDescent="0.3">
      <c r="A4" s="615" t="s">
        <v>16</v>
      </c>
      <c r="B4" s="616"/>
      <c r="C4" s="680" t="str">
        <f>IF(ISBLANK('Votre dossier'!D5),"Vous devez renseigner l'onglet Votre dossier",'Votre dossier'!D5)</f>
        <v>Vous devez renseigner l'onglet Votre dossier</v>
      </c>
      <c r="D4" s="681"/>
      <c r="E4" s="682"/>
    </row>
    <row r="5" spans="1:5" ht="27" customHeight="1" thickBot="1" x14ac:dyDescent="0.3">
      <c r="A5" s="615" t="s">
        <v>17</v>
      </c>
      <c r="B5" s="616"/>
      <c r="C5" s="680" t="str">
        <f>IF(ISBLANK('Votre dossier'!D6),"Vous devez renseigner l'onglet Votre dossier",'Votre dossier'!D6)</f>
        <v>Vous devez renseigner l'onglet Votre dossier</v>
      </c>
      <c r="D5" s="681"/>
      <c r="E5" s="682"/>
    </row>
    <row r="6" spans="1:5" ht="27" customHeight="1" thickBot="1" x14ac:dyDescent="0.3">
      <c r="A6" s="615" t="s">
        <v>795</v>
      </c>
      <c r="B6" s="616"/>
      <c r="C6" s="680" t="str">
        <f>IF(ISBLANK('Votre dossier'!D7),"Vous devez renseigner l'onglet Votre dossier",'Votre dossier'!D7)</f>
        <v>Vous devez renseigner l'onglet Votre dossier</v>
      </c>
      <c r="D6" s="681"/>
      <c r="E6" s="682"/>
    </row>
    <row r="7" spans="1:5" ht="9.75" customHeight="1" x14ac:dyDescent="0.25">
      <c r="A7" s="44"/>
      <c r="B7" s="41"/>
      <c r="C7" s="62"/>
      <c r="D7" s="53"/>
    </row>
    <row r="8" spans="1:5" ht="15.75" x14ac:dyDescent="0.25">
      <c r="C8" s="728" t="s">
        <v>1057</v>
      </c>
      <c r="D8" s="728"/>
    </row>
    <row r="9" spans="1:5" ht="15.75" thickBot="1" x14ac:dyDescent="0.3"/>
    <row r="10" spans="1:5" ht="25.5" customHeight="1" x14ac:dyDescent="0.25">
      <c r="C10" s="175" t="s">
        <v>11</v>
      </c>
      <c r="D10" s="180" t="s">
        <v>694</v>
      </c>
    </row>
    <row r="11" spans="1:5" ht="23.25" customHeight="1" x14ac:dyDescent="0.25">
      <c r="C11" s="87" t="s">
        <v>690</v>
      </c>
      <c r="D11" s="86">
        <f>'1-PRESTATIONS SERVICES'!G9</f>
        <v>0</v>
      </c>
    </row>
    <row r="12" spans="1:5" ht="23.25" customHeight="1" x14ac:dyDescent="0.25">
      <c r="C12" s="87" t="s">
        <v>689</v>
      </c>
      <c r="D12" s="86">
        <f>'2-MATERIELS EQUIPEMENTS'!G9</f>
        <v>0</v>
      </c>
    </row>
    <row r="13" spans="1:5" ht="23.25" customHeight="1" x14ac:dyDescent="0.25">
      <c r="C13" s="87" t="s">
        <v>7</v>
      </c>
      <c r="D13" s="86">
        <f>'3-DEPENSES PERS'!I9</f>
        <v>0</v>
      </c>
      <c r="E13" s="102"/>
    </row>
    <row r="14" spans="1:5" ht="23.25" customHeight="1" x14ac:dyDescent="0.25">
      <c r="C14" s="87" t="s">
        <v>12</v>
      </c>
      <c r="D14" s="86">
        <f>IF(('6-Synthese MDNA'!A10)="Oui",D13*15%,0)</f>
        <v>0</v>
      </c>
    </row>
    <row r="15" spans="1:5" ht="23.25" customHeight="1" x14ac:dyDescent="0.25">
      <c r="C15" s="87" t="s">
        <v>792</v>
      </c>
      <c r="D15" s="86">
        <f>IF(('6-Synthese MDNA'!A11)="oui",D13*5.5%,0)</f>
        <v>0</v>
      </c>
      <c r="E15" s="102"/>
    </row>
    <row r="16" spans="1:5" ht="23.25" customHeight="1" x14ac:dyDescent="0.25">
      <c r="C16" s="88" t="s">
        <v>899</v>
      </c>
      <c r="D16" s="86">
        <f>'4-BAREME TRAVAUX'!E8+'5-BAREME TRAVAUX F12i'!F8</f>
        <v>0</v>
      </c>
    </row>
    <row r="17" spans="3:4" ht="23.25" customHeight="1" thickBot="1" x14ac:dyDescent="0.3">
      <c r="C17" s="93" t="s">
        <v>1058</v>
      </c>
      <c r="D17" s="94">
        <f>SUM(D11:D16)</f>
        <v>0</v>
      </c>
    </row>
  </sheetData>
  <sheetProtection algorithmName="SHA-512" hashValue="ocVH39LDWmETQkLhHxmlhP7zCNF7p6Ofqb4COL3EUVcdYAMjrSYF4qn6YlAByrmnqgzuUFe9qkwUehM7nvfr6g==" saltValue="pllZzuAFoBwGTtNPba5f1w==" spinCount="100000" sheet="1" objects="1" scenarios="1"/>
  <mergeCells count="8">
    <mergeCell ref="A2:D2"/>
    <mergeCell ref="A4:B4"/>
    <mergeCell ref="A5:B5"/>
    <mergeCell ref="A6:B6"/>
    <mergeCell ref="C8:D8"/>
    <mergeCell ref="C4:E4"/>
    <mergeCell ref="C5:E5"/>
    <mergeCell ref="C6:E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D6B6-3047-457B-9645-77FEDE0B7F56}">
  <sheetPr codeName="Feuil15">
    <tabColor theme="5" tint="-0.249977111117893"/>
  </sheetPr>
  <dimension ref="B1:E16"/>
  <sheetViews>
    <sheetView zoomScaleNormal="100" workbookViewId="0">
      <selection activeCell="B9" sqref="B9:B10"/>
    </sheetView>
  </sheetViews>
  <sheetFormatPr baseColWidth="10" defaultColWidth="11.5703125" defaultRowHeight="15" x14ac:dyDescent="0.25"/>
  <cols>
    <col min="1" max="1" width="0.85546875" style="39" customWidth="1"/>
    <col min="2" max="2" width="36.28515625" style="39" customWidth="1"/>
    <col min="3" max="3" width="47.28515625" style="39" customWidth="1"/>
    <col min="4" max="4" width="41.42578125" style="39" customWidth="1"/>
    <col min="5" max="5" width="29.7109375" style="39" customWidth="1"/>
    <col min="6" max="6" width="25" style="39" customWidth="1"/>
    <col min="7" max="16384" width="11.5703125" style="39"/>
  </cols>
  <sheetData>
    <row r="1" spans="2:5" ht="4.1500000000000004" customHeight="1" thickBot="1" x14ac:dyDescent="0.3"/>
    <row r="2" spans="2:5" ht="43.15" customHeight="1" thickTop="1" thickBot="1" x14ac:dyDescent="0.3">
      <c r="B2" s="729" t="s">
        <v>1083</v>
      </c>
      <c r="C2" s="730"/>
      <c r="D2" s="731"/>
    </row>
    <row r="3" spans="2:5" ht="15.75" thickTop="1" x14ac:dyDescent="0.25"/>
    <row r="4" spans="2:5" ht="15.75" thickBot="1" x14ac:dyDescent="0.3"/>
    <row r="5" spans="2:5" ht="15.75" thickBot="1" x14ac:dyDescent="0.3">
      <c r="C5" s="198"/>
      <c r="D5" s="199" t="s">
        <v>575</v>
      </c>
    </row>
    <row r="6" spans="2:5" ht="15.75" thickBot="1" x14ac:dyDescent="0.3">
      <c r="C6" s="201"/>
      <c r="D6" s="202" t="s">
        <v>1084</v>
      </c>
    </row>
    <row r="8" spans="2:5" ht="15.75" thickBot="1" x14ac:dyDescent="0.3"/>
    <row r="9" spans="2:5" ht="39" thickBot="1" x14ac:dyDescent="0.3">
      <c r="B9" s="732" t="s">
        <v>1085</v>
      </c>
      <c r="C9" s="406" t="s">
        <v>1111</v>
      </c>
      <c r="D9" s="407" t="s">
        <v>1109</v>
      </c>
      <c r="E9" s="408" t="s">
        <v>1112</v>
      </c>
    </row>
    <row r="10" spans="2:5" ht="15.75" thickBot="1" x14ac:dyDescent="0.3">
      <c r="B10" s="733"/>
      <c r="C10" s="416"/>
      <c r="D10" s="443">
        <f>IFERROR(C10/E10,0)</f>
        <v>0</v>
      </c>
      <c r="E10" s="417"/>
    </row>
    <row r="11" spans="2:5" ht="15.75" thickBot="1" x14ac:dyDescent="0.3">
      <c r="B11" s="415" t="s">
        <v>1086</v>
      </c>
      <c r="C11" s="418"/>
      <c r="D11" s="418"/>
      <c r="E11" s="419"/>
    </row>
    <row r="12" spans="2:5" x14ac:dyDescent="0.25">
      <c r="B12" s="204"/>
      <c r="E12" s="167"/>
    </row>
    <row r="13" spans="2:5" ht="15.75" thickBot="1" x14ac:dyDescent="0.3">
      <c r="B13" s="205"/>
      <c r="E13" s="167"/>
    </row>
    <row r="14" spans="2:5" ht="28.5" thickBot="1" x14ac:dyDescent="0.3">
      <c r="B14" s="409" t="s">
        <v>1110</v>
      </c>
      <c r="C14" s="406" t="s">
        <v>1113</v>
      </c>
      <c r="E14" s="167"/>
    </row>
    <row r="15" spans="2:5" ht="15.75" thickBot="1" x14ac:dyDescent="0.3">
      <c r="B15" s="186"/>
      <c r="C15" s="444">
        <f>B15*E10</f>
        <v>0</v>
      </c>
      <c r="E15" s="167"/>
    </row>
    <row r="16" spans="2:5" ht="15.75" thickBot="1" x14ac:dyDescent="0.3">
      <c r="B16" s="206"/>
      <c r="C16" s="207"/>
      <c r="D16" s="207"/>
      <c r="E16" s="168"/>
    </row>
  </sheetData>
  <sheetProtection algorithmName="SHA-512" hashValue="PjeQUbMuqibW17rwwAqjQIFVYwEZ9sNh0/BUJkgHmzT9PuIwjU9VygMRr+dzmHpP5JRLj45GMRocNlo0JCcQdQ==" saltValue="23/zRVFk5eyUaylAqaPlhg==" spinCount="100000" sheet="1" objects="1" scenarios="1"/>
  <mergeCells count="2">
    <mergeCell ref="B2:D2"/>
    <mergeCell ref="B9:B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83F7-91FB-4ACA-8148-187DF1F16A4C}">
  <sheetPr codeName="Feuil16">
    <tabColor theme="5" tint="-0.249977111117893"/>
  </sheetPr>
  <dimension ref="B1:F8"/>
  <sheetViews>
    <sheetView workbookViewId="0">
      <selection activeCell="B9" sqref="B9:B10"/>
    </sheetView>
  </sheetViews>
  <sheetFormatPr baseColWidth="10" defaultColWidth="11.5703125" defaultRowHeight="15" x14ac:dyDescent="0.25"/>
  <cols>
    <col min="1" max="1" width="4.5703125" style="73" customWidth="1"/>
    <col min="2" max="2" width="32.28515625" style="73" customWidth="1"/>
    <col min="3" max="3" width="29.5703125" style="73" customWidth="1"/>
    <col min="4" max="5" width="11.5703125" style="73"/>
    <col min="6" max="6" width="42.42578125" style="73" customWidth="1"/>
    <col min="7" max="16384" width="11.5703125" style="73"/>
  </cols>
  <sheetData>
    <row r="1" spans="2:6" ht="47.25" customHeight="1" x14ac:dyDescent="0.25">
      <c r="B1" s="734" t="s">
        <v>1088</v>
      </c>
      <c r="C1" s="734"/>
      <c r="D1" s="39"/>
      <c r="E1" s="39"/>
      <c r="F1" s="39"/>
    </row>
    <row r="2" spans="2:6" ht="15.75" thickBot="1" x14ac:dyDescent="0.3">
      <c r="B2" s="39"/>
      <c r="C2" s="39"/>
      <c r="D2" s="39"/>
      <c r="E2" s="39"/>
      <c r="F2" s="39"/>
    </row>
    <row r="3" spans="2:6" ht="15.75" thickBot="1" x14ac:dyDescent="0.3">
      <c r="B3" s="197" t="s">
        <v>1089</v>
      </c>
      <c r="C3" s="197" t="s">
        <v>1090</v>
      </c>
      <c r="D3" s="39"/>
      <c r="E3" s="198"/>
      <c r="F3" s="199" t="s">
        <v>575</v>
      </c>
    </row>
    <row r="4" spans="2:6" ht="15.75" thickBot="1" x14ac:dyDescent="0.3">
      <c r="B4" s="190"/>
      <c r="C4" s="200">
        <f>B4/24</f>
        <v>0</v>
      </c>
      <c r="D4" s="39"/>
      <c r="E4" s="201"/>
      <c r="F4" s="202" t="s">
        <v>1084</v>
      </c>
    </row>
    <row r="5" spans="2:6" x14ac:dyDescent="0.25">
      <c r="B5" s="203">
        <f>C5*24</f>
        <v>0</v>
      </c>
      <c r="C5" s="191"/>
      <c r="D5" s="39"/>
      <c r="E5" s="39"/>
      <c r="F5" s="39"/>
    </row>
    <row r="8" spans="2:6" x14ac:dyDescent="0.25">
      <c r="B8" s="353" t="s">
        <v>1163</v>
      </c>
    </row>
  </sheetData>
  <sheetProtection algorithmName="SHA-512" hashValue="tNJAnC2lBkKSNAibhYltFE+3P6UlhsglluI7KEukssNUez1kYXHlf7oOtcaLRlFrYZRLdYIkiVIkMOMAyIGRxA==" saltValue="VDcXqaPONRuStqX8qMPEXQ==" spinCount="100000" sheet="1" objects="1" scenarios="1" formatCells="0"/>
  <mergeCells count="1">
    <mergeCell ref="B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4AD7-3F8C-4195-9EA3-9763A7629D3F}">
  <sheetPr codeName="Feuil17"/>
  <dimension ref="A1:H55"/>
  <sheetViews>
    <sheetView topLeftCell="A22" workbookViewId="0">
      <selection activeCell="D23" sqref="D23"/>
    </sheetView>
  </sheetViews>
  <sheetFormatPr baseColWidth="10" defaultColWidth="11.42578125" defaultRowHeight="15" x14ac:dyDescent="0.25"/>
  <cols>
    <col min="1" max="1" width="133.140625" style="32" customWidth="1"/>
    <col min="2" max="2" width="30.85546875" style="32" customWidth="1"/>
    <col min="3" max="3" width="11.42578125" style="32"/>
    <col min="4" max="4" width="17.5703125" style="32" bestFit="1" customWidth="1"/>
    <col min="5" max="6" width="11.42578125" style="32"/>
    <col min="7" max="7" width="20.140625" style="32" customWidth="1"/>
    <col min="8" max="8" width="11.42578125" style="32" customWidth="1"/>
    <col min="9" max="16384" width="11.42578125" style="32"/>
  </cols>
  <sheetData>
    <row r="1" spans="1:4" hidden="1" x14ac:dyDescent="0.25">
      <c r="A1" s="32" t="s">
        <v>796</v>
      </c>
    </row>
    <row r="2" spans="1:4" hidden="1" x14ac:dyDescent="0.25">
      <c r="A2" s="32" t="s">
        <v>797</v>
      </c>
      <c r="D2" s="32" t="s">
        <v>798</v>
      </c>
    </row>
    <row r="3" spans="1:4" ht="38.25" hidden="1" x14ac:dyDescent="0.25">
      <c r="A3" s="32" t="s">
        <v>799</v>
      </c>
      <c r="D3" s="70" t="s">
        <v>800</v>
      </c>
    </row>
    <row r="4" spans="1:4" hidden="1" x14ac:dyDescent="0.25">
      <c r="A4" s="32" t="s">
        <v>801</v>
      </c>
      <c r="D4" s="70" t="s">
        <v>802</v>
      </c>
    </row>
    <row r="5" spans="1:4" ht="25.5" hidden="1" x14ac:dyDescent="0.25">
      <c r="A5" s="32" t="s">
        <v>803</v>
      </c>
      <c r="D5" s="70" t="s">
        <v>804</v>
      </c>
    </row>
    <row r="6" spans="1:4" hidden="1" x14ac:dyDescent="0.25">
      <c r="A6" s="32" t="s">
        <v>805</v>
      </c>
      <c r="D6" s="70" t="s">
        <v>806</v>
      </c>
    </row>
    <row r="7" spans="1:4" hidden="1" x14ac:dyDescent="0.25">
      <c r="D7" s="70" t="s">
        <v>807</v>
      </c>
    </row>
    <row r="8" spans="1:4" hidden="1" x14ac:dyDescent="0.25">
      <c r="A8" s="71" t="s">
        <v>7</v>
      </c>
    </row>
    <row r="9" spans="1:4" hidden="1" x14ac:dyDescent="0.25">
      <c r="A9" s="71" t="s">
        <v>12</v>
      </c>
    </row>
    <row r="10" spans="1:4" hidden="1" x14ac:dyDescent="0.25">
      <c r="A10" s="71" t="s">
        <v>808</v>
      </c>
    </row>
    <row r="11" spans="1:4" hidden="1" x14ac:dyDescent="0.25">
      <c r="A11" s="71" t="s">
        <v>699</v>
      </c>
    </row>
    <row r="12" spans="1:4" hidden="1" x14ac:dyDescent="0.25">
      <c r="A12" s="72" t="s">
        <v>809</v>
      </c>
    </row>
    <row r="13" spans="1:4" hidden="1" x14ac:dyDescent="0.25">
      <c r="A13" s="73"/>
    </row>
    <row r="14" spans="1:4" hidden="1" x14ac:dyDescent="0.25">
      <c r="A14" s="32" t="s">
        <v>810</v>
      </c>
    </row>
    <row r="15" spans="1:4" hidden="1" x14ac:dyDescent="0.25">
      <c r="A15" s="73" t="s">
        <v>811</v>
      </c>
    </row>
    <row r="16" spans="1:4" hidden="1" x14ac:dyDescent="0.25">
      <c r="A16" s="73" t="s">
        <v>812</v>
      </c>
    </row>
    <row r="17" spans="1:8" hidden="1" x14ac:dyDescent="0.25"/>
    <row r="18" spans="1:8" hidden="1" x14ac:dyDescent="0.25">
      <c r="A18" s="73"/>
    </row>
    <row r="19" spans="1:8" hidden="1" x14ac:dyDescent="0.25">
      <c r="A19" s="73"/>
    </row>
    <row r="20" spans="1:8" hidden="1" x14ac:dyDescent="0.25">
      <c r="A20" s="73"/>
    </row>
    <row r="21" spans="1:8" hidden="1" x14ac:dyDescent="0.25">
      <c r="A21" s="73" t="s">
        <v>813</v>
      </c>
    </row>
    <row r="22" spans="1:8" ht="15.75" thickBot="1" x14ac:dyDescent="0.3">
      <c r="A22" s="73"/>
      <c r="C22" s="34" t="s">
        <v>993</v>
      </c>
      <c r="D22" s="34" t="s">
        <v>995</v>
      </c>
      <c r="G22" s="35" t="s">
        <v>905</v>
      </c>
      <c r="H22" s="35" t="s">
        <v>923</v>
      </c>
    </row>
    <row r="23" spans="1:8" ht="15.75" thickBot="1" x14ac:dyDescent="0.3">
      <c r="A23" s="73"/>
      <c r="B23" s="74" t="s">
        <v>693</v>
      </c>
      <c r="C23" s="137">
        <v>4.05</v>
      </c>
      <c r="D23" s="136">
        <v>4.3499999999999996</v>
      </c>
      <c r="G23" s="34"/>
      <c r="H23" s="35" t="s">
        <v>924</v>
      </c>
    </row>
    <row r="24" spans="1:8" ht="26.25" thickBot="1" x14ac:dyDescent="0.3">
      <c r="A24" s="73"/>
      <c r="B24" s="74" t="s">
        <v>814</v>
      </c>
      <c r="C24" s="75">
        <v>28.76</v>
      </c>
      <c r="D24" s="136">
        <v>28.76</v>
      </c>
    </row>
    <row r="25" spans="1:8" ht="26.25" thickBot="1" x14ac:dyDescent="0.3">
      <c r="B25" s="74" t="s">
        <v>936</v>
      </c>
      <c r="C25" s="75">
        <v>24.21</v>
      </c>
      <c r="D25" s="75">
        <v>24.21</v>
      </c>
    </row>
    <row r="26" spans="1:8" ht="31.5" x14ac:dyDescent="0.25">
      <c r="A26" s="76" t="s">
        <v>933</v>
      </c>
      <c r="B26" s="77" t="s">
        <v>569</v>
      </c>
      <c r="C26" s="735" t="s">
        <v>816</v>
      </c>
      <c r="D26" s="736"/>
    </row>
    <row r="27" spans="1:8" ht="15.75" x14ac:dyDescent="0.25">
      <c r="A27" s="78" t="s">
        <v>693</v>
      </c>
      <c r="B27" s="105" t="s">
        <v>693</v>
      </c>
      <c r="C27" s="79">
        <v>4.05</v>
      </c>
      <c r="D27" s="79">
        <v>4.3499999999999996</v>
      </c>
      <c r="E27" s="32" t="s">
        <v>939</v>
      </c>
    </row>
    <row r="28" spans="1:8" ht="15.75" x14ac:dyDescent="0.25">
      <c r="A28" s="78" t="s">
        <v>906</v>
      </c>
      <c r="B28" s="103" t="s">
        <v>994</v>
      </c>
      <c r="C28" s="79">
        <f>IF(ISBLANK(B28),"",IF($B28="B/C-Non cadres (prof intermédiaires, employés, ouvriers)",$C$25,$C$24))</f>
        <v>28.76</v>
      </c>
      <c r="D28" s="79">
        <f t="shared" ref="D28" si="0">IF(ISBLANK(C28),"",IF(LEFT(C28,1)="B",$C$25,$C$24))</f>
        <v>28.76</v>
      </c>
      <c r="E28" s="32" t="s">
        <v>939</v>
      </c>
    </row>
    <row r="29" spans="1:8" ht="25.5" x14ac:dyDescent="0.25">
      <c r="A29" s="78" t="s">
        <v>907</v>
      </c>
      <c r="B29" s="104" t="s">
        <v>936</v>
      </c>
      <c r="C29" s="79">
        <f>IF(ISBLANK(B29),"",IF($B29="B/C-Non cadres (prof intermédiaires, employés, ouvriers)",$C$25,$C$24))</f>
        <v>24.21</v>
      </c>
      <c r="D29" s="79">
        <f>IF(ISBLANK(C29),"",IF($B29="B/C-Non cadres (prof intermédiaires, employés, ouvriers)",$C$25,$C$24))</f>
        <v>24.21</v>
      </c>
      <c r="E29" s="32" t="s">
        <v>939</v>
      </c>
    </row>
    <row r="30" spans="1:8" ht="15.75" x14ac:dyDescent="0.25">
      <c r="A30" s="78" t="s">
        <v>693</v>
      </c>
      <c r="B30" s="105" t="s">
        <v>693</v>
      </c>
      <c r="C30" s="79">
        <v>4.05</v>
      </c>
      <c r="D30" s="79">
        <v>4.3499999999999996</v>
      </c>
    </row>
    <row r="31" spans="1:8" ht="28.15" customHeight="1" x14ac:dyDescent="0.25">
      <c r="A31" s="78" t="s">
        <v>928</v>
      </c>
      <c r="B31" s="104" t="s">
        <v>936</v>
      </c>
      <c r="C31" s="79">
        <f>IF(ISBLANK($B31),"",IF($B31="B/C-Non cadres (prof intermédiaires, employés, ouvriers)",$C$25,$C$24))</f>
        <v>24.21</v>
      </c>
      <c r="D31" s="79">
        <f>IF(ISBLANK($B31),"",IF($B31="B/C-Non cadres (prof intermédiaires, employés, ouvriers)",$C$25,$C$24))</f>
        <v>24.21</v>
      </c>
    </row>
    <row r="32" spans="1:8" ht="21.6" customHeight="1" x14ac:dyDescent="0.25">
      <c r="A32" s="78" t="s">
        <v>929</v>
      </c>
      <c r="B32" s="104" t="s">
        <v>936</v>
      </c>
      <c r="C32" s="79">
        <f t="shared" ref="C32:D55" si="1">IF(ISBLANK($B32),"",IF($B32="B/C-Non cadres (prof intermédiaires, employés, ouvriers)",$C$25,$C$24))</f>
        <v>24.21</v>
      </c>
      <c r="D32" s="79">
        <f t="shared" si="1"/>
        <v>24.21</v>
      </c>
    </row>
    <row r="33" spans="1:4" ht="27" customHeight="1" x14ac:dyDescent="0.25">
      <c r="A33" s="78" t="s">
        <v>919</v>
      </c>
      <c r="B33" s="104" t="s">
        <v>936</v>
      </c>
      <c r="C33" s="79">
        <f t="shared" si="1"/>
        <v>24.21</v>
      </c>
      <c r="D33" s="79">
        <f t="shared" si="1"/>
        <v>24.21</v>
      </c>
    </row>
    <row r="34" spans="1:4" ht="15.75" x14ac:dyDescent="0.25">
      <c r="A34" s="78" t="s">
        <v>910</v>
      </c>
      <c r="B34" s="103" t="s">
        <v>994</v>
      </c>
      <c r="C34" s="79">
        <f t="shared" si="1"/>
        <v>28.76</v>
      </c>
      <c r="D34" s="79">
        <f t="shared" si="1"/>
        <v>28.76</v>
      </c>
    </row>
    <row r="35" spans="1:4" ht="25.5" x14ac:dyDescent="0.25">
      <c r="A35" s="78" t="s">
        <v>921</v>
      </c>
      <c r="B35" s="104" t="s">
        <v>936</v>
      </c>
      <c r="C35" s="79">
        <f t="shared" si="1"/>
        <v>24.21</v>
      </c>
      <c r="D35" s="79">
        <f t="shared" si="1"/>
        <v>24.21</v>
      </c>
    </row>
    <row r="36" spans="1:4" ht="25.5" x14ac:dyDescent="0.25">
      <c r="A36" s="78" t="s">
        <v>916</v>
      </c>
      <c r="B36" s="104" t="s">
        <v>936</v>
      </c>
      <c r="C36" s="79">
        <f t="shared" si="1"/>
        <v>24.21</v>
      </c>
      <c r="D36" s="79">
        <f t="shared" si="1"/>
        <v>24.21</v>
      </c>
    </row>
    <row r="37" spans="1:4" ht="25.5" x14ac:dyDescent="0.25">
      <c r="A37" s="78" t="s">
        <v>920</v>
      </c>
      <c r="B37" s="104" t="s">
        <v>936</v>
      </c>
      <c r="C37" s="79">
        <f t="shared" si="1"/>
        <v>24.21</v>
      </c>
      <c r="D37" s="79">
        <f t="shared" si="1"/>
        <v>24.21</v>
      </c>
    </row>
    <row r="38" spans="1:4" ht="15.75" x14ac:dyDescent="0.25">
      <c r="A38" s="78" t="s">
        <v>908</v>
      </c>
      <c r="B38" s="103" t="s">
        <v>994</v>
      </c>
      <c r="C38" s="79">
        <f t="shared" si="1"/>
        <v>28.76</v>
      </c>
      <c r="D38" s="79">
        <f t="shared" si="1"/>
        <v>28.76</v>
      </c>
    </row>
    <row r="39" spans="1:4" ht="15.75" x14ac:dyDescent="0.25">
      <c r="A39" s="78" t="s">
        <v>911</v>
      </c>
      <c r="B39" s="103" t="s">
        <v>994</v>
      </c>
      <c r="C39" s="79">
        <f t="shared" si="1"/>
        <v>28.76</v>
      </c>
      <c r="D39" s="79">
        <f t="shared" si="1"/>
        <v>28.76</v>
      </c>
    </row>
    <row r="40" spans="1:4" ht="25.5" x14ac:dyDescent="0.25">
      <c r="A40" s="78" t="s">
        <v>930</v>
      </c>
      <c r="B40" s="104" t="s">
        <v>936</v>
      </c>
      <c r="C40" s="79">
        <f t="shared" si="1"/>
        <v>24.21</v>
      </c>
      <c r="D40" s="79">
        <f t="shared" si="1"/>
        <v>24.21</v>
      </c>
    </row>
    <row r="41" spans="1:4" ht="15.75" x14ac:dyDescent="0.25">
      <c r="A41" s="78" t="s">
        <v>915</v>
      </c>
      <c r="B41" s="103" t="s">
        <v>994</v>
      </c>
      <c r="C41" s="79">
        <f t="shared" si="1"/>
        <v>28.76</v>
      </c>
      <c r="D41" s="79">
        <f t="shared" si="1"/>
        <v>28.76</v>
      </c>
    </row>
    <row r="42" spans="1:4" ht="25.5" x14ac:dyDescent="0.25">
      <c r="A42" s="78" t="s">
        <v>917</v>
      </c>
      <c r="B42" s="104" t="s">
        <v>936</v>
      </c>
      <c r="C42" s="79">
        <f t="shared" si="1"/>
        <v>24.21</v>
      </c>
      <c r="D42" s="79">
        <f t="shared" si="1"/>
        <v>24.21</v>
      </c>
    </row>
    <row r="43" spans="1:4" ht="25.5" x14ac:dyDescent="0.25">
      <c r="A43" s="78" t="s">
        <v>918</v>
      </c>
      <c r="B43" s="104" t="s">
        <v>936</v>
      </c>
      <c r="C43" s="79">
        <f t="shared" si="1"/>
        <v>24.21</v>
      </c>
      <c r="D43" s="79">
        <f t="shared" si="1"/>
        <v>24.21</v>
      </c>
    </row>
    <row r="44" spans="1:4" ht="25.5" x14ac:dyDescent="0.25">
      <c r="A44" s="78" t="s">
        <v>932</v>
      </c>
      <c r="B44" s="104" t="s">
        <v>936</v>
      </c>
      <c r="C44" s="79">
        <f t="shared" si="1"/>
        <v>24.21</v>
      </c>
      <c r="D44" s="79">
        <f t="shared" si="1"/>
        <v>24.21</v>
      </c>
    </row>
    <row r="45" spans="1:4" ht="25.5" x14ac:dyDescent="0.25">
      <c r="A45" s="78" t="s">
        <v>922</v>
      </c>
      <c r="B45" s="104" t="s">
        <v>936</v>
      </c>
      <c r="C45" s="79">
        <f t="shared" si="1"/>
        <v>24.21</v>
      </c>
      <c r="D45" s="79">
        <f t="shared" si="1"/>
        <v>24.21</v>
      </c>
    </row>
    <row r="46" spans="1:4" ht="15.75" x14ac:dyDescent="0.25">
      <c r="A46" s="78" t="s">
        <v>909</v>
      </c>
      <c r="B46" s="103" t="s">
        <v>994</v>
      </c>
      <c r="C46" s="79">
        <f t="shared" si="1"/>
        <v>28.76</v>
      </c>
      <c r="D46" s="79">
        <f t="shared" si="1"/>
        <v>28.76</v>
      </c>
    </row>
    <row r="47" spans="1:4" ht="15.75" x14ac:dyDescent="0.25">
      <c r="A47" s="78" t="s">
        <v>914</v>
      </c>
      <c r="B47" s="103" t="s">
        <v>994</v>
      </c>
      <c r="C47" s="79">
        <f t="shared" si="1"/>
        <v>28.76</v>
      </c>
      <c r="D47" s="79">
        <f t="shared" si="1"/>
        <v>28.76</v>
      </c>
    </row>
    <row r="48" spans="1:4" ht="15.75" x14ac:dyDescent="0.25">
      <c r="A48" s="78" t="s">
        <v>912</v>
      </c>
      <c r="B48" s="103" t="s">
        <v>994</v>
      </c>
      <c r="C48" s="79">
        <f t="shared" si="1"/>
        <v>28.76</v>
      </c>
      <c r="D48" s="79">
        <f t="shared" si="1"/>
        <v>28.76</v>
      </c>
    </row>
    <row r="49" spans="1:4" ht="15.75" x14ac:dyDescent="0.25">
      <c r="A49" s="78" t="s">
        <v>926</v>
      </c>
      <c r="B49" s="103" t="s">
        <v>994</v>
      </c>
      <c r="C49" s="79">
        <f t="shared" si="1"/>
        <v>28.76</v>
      </c>
      <c r="D49" s="79">
        <f t="shared" si="1"/>
        <v>28.76</v>
      </c>
    </row>
    <row r="50" spans="1:4" ht="15.75" x14ac:dyDescent="0.25">
      <c r="A50" s="78" t="s">
        <v>927</v>
      </c>
      <c r="B50" s="103" t="s">
        <v>994</v>
      </c>
      <c r="C50" s="79">
        <f t="shared" si="1"/>
        <v>28.76</v>
      </c>
      <c r="D50" s="79">
        <f t="shared" si="1"/>
        <v>28.76</v>
      </c>
    </row>
    <row r="51" spans="1:4" ht="15.75" x14ac:dyDescent="0.25">
      <c r="A51" s="78" t="s">
        <v>913</v>
      </c>
      <c r="B51" s="103" t="s">
        <v>994</v>
      </c>
      <c r="C51" s="79">
        <f t="shared" si="1"/>
        <v>28.76</v>
      </c>
      <c r="D51" s="79">
        <f t="shared" si="1"/>
        <v>28.76</v>
      </c>
    </row>
    <row r="52" spans="1:4" ht="25.5" x14ac:dyDescent="0.25">
      <c r="A52" s="78" t="s">
        <v>801</v>
      </c>
      <c r="B52" s="104" t="s">
        <v>936</v>
      </c>
      <c r="C52" s="79">
        <f t="shared" si="1"/>
        <v>24.21</v>
      </c>
      <c r="D52" s="79">
        <f t="shared" si="1"/>
        <v>24.21</v>
      </c>
    </row>
    <row r="53" spans="1:4" ht="24.75" customHeight="1" x14ac:dyDescent="0.25">
      <c r="A53" s="78" t="s">
        <v>931</v>
      </c>
      <c r="B53" s="104" t="s">
        <v>936</v>
      </c>
      <c r="C53" s="79">
        <f t="shared" si="1"/>
        <v>24.21</v>
      </c>
      <c r="D53" s="79">
        <f t="shared" si="1"/>
        <v>24.21</v>
      </c>
    </row>
    <row r="54" spans="1:4" ht="15.75" x14ac:dyDescent="0.25">
      <c r="A54" s="78" t="s">
        <v>934</v>
      </c>
      <c r="B54" s="103" t="s">
        <v>994</v>
      </c>
      <c r="C54" s="79">
        <f t="shared" si="1"/>
        <v>28.76</v>
      </c>
      <c r="D54" s="79">
        <f t="shared" si="1"/>
        <v>28.76</v>
      </c>
    </row>
    <row r="55" spans="1:4" ht="25.5" x14ac:dyDescent="0.25">
      <c r="A55" s="78" t="s">
        <v>935</v>
      </c>
      <c r="B55" s="104" t="s">
        <v>936</v>
      </c>
      <c r="C55" s="79">
        <f t="shared" si="1"/>
        <v>24.21</v>
      </c>
      <c r="D55" s="79">
        <f t="shared" si="1"/>
        <v>24.21</v>
      </c>
    </row>
  </sheetData>
  <sortState xmlns:xlrd2="http://schemas.microsoft.com/office/spreadsheetml/2017/richdata2" ref="A31:C53">
    <sortCondition ref="A30:A53"/>
  </sortState>
  <mergeCells count="1">
    <mergeCell ref="C26:D26"/>
  </mergeCells>
  <conditionalFormatting sqref="D3:D7 A11">
    <cfRule type="cellIs" dxfId="0" priority="1" operator="equal">
      <formula>0</formula>
    </cfRule>
  </conditionalFormatting>
  <dataValidations count="1">
    <dataValidation type="textLength" operator="lessThanOrEqual" allowBlank="1" showInputMessage="1" showErrorMessage="1" errorTitle="Nombre de caractères" error="Nombre de caractères limité à 48" sqref="D3:D7" xr:uid="{315E975D-105A-458D-AB86-625443F65223}">
      <formula1>48</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5E19-4BBA-4981-A559-DD4356BAC900}">
  <sheetPr codeName="Feuil18"/>
  <dimension ref="A1:S24"/>
  <sheetViews>
    <sheetView topLeftCell="D1" zoomScale="90" zoomScaleNormal="90" workbookViewId="0">
      <selection activeCell="Q13" sqref="Q13"/>
    </sheetView>
  </sheetViews>
  <sheetFormatPr baseColWidth="10" defaultColWidth="11.42578125" defaultRowHeight="15" x14ac:dyDescent="0.25"/>
  <cols>
    <col min="1" max="1" width="14.5703125" style="32" customWidth="1"/>
    <col min="2" max="2" width="19.140625" style="32" customWidth="1"/>
    <col min="3" max="4" width="11.42578125" style="32"/>
    <col min="5" max="5" width="25.42578125" style="32" customWidth="1"/>
    <col min="6" max="6" width="42.7109375" style="32" customWidth="1"/>
    <col min="7" max="9" width="11.42578125" style="32"/>
    <col min="10" max="10" width="26.85546875" style="32" customWidth="1"/>
    <col min="11" max="12" width="11.42578125" style="32"/>
    <col min="13" max="13" width="5.7109375" style="32" customWidth="1"/>
    <col min="14" max="14" width="7.7109375" style="32" customWidth="1"/>
    <col min="15" max="15" width="6.7109375" style="32" customWidth="1"/>
    <col min="16" max="18" width="11.42578125" style="32"/>
    <col min="19" max="19" width="8.42578125" style="32" customWidth="1"/>
    <col min="20" max="16384" width="11.42578125" style="32"/>
  </cols>
  <sheetData>
    <row r="1" spans="1:19" ht="15.75" thickBot="1" x14ac:dyDescent="0.3"/>
    <row r="2" spans="1:19" ht="18.75" thickBot="1" x14ac:dyDescent="0.3">
      <c r="A2" s="739" t="s">
        <v>10</v>
      </c>
      <c r="B2" s="740"/>
      <c r="M2" s="741" t="s">
        <v>1164</v>
      </c>
      <c r="N2" s="742"/>
      <c r="O2" s="742"/>
      <c r="P2" s="742"/>
      <c r="Q2" s="742"/>
      <c r="R2" s="742"/>
      <c r="S2" s="743"/>
    </row>
    <row r="3" spans="1:19" ht="21.75" thickBot="1" x14ac:dyDescent="0.4">
      <c r="A3" s="35" t="s">
        <v>557</v>
      </c>
      <c r="B3" s="34" t="s">
        <v>558</v>
      </c>
      <c r="E3" s="34" t="s">
        <v>570</v>
      </c>
      <c r="F3" s="34" t="s">
        <v>692</v>
      </c>
      <c r="G3" s="34">
        <v>28.76</v>
      </c>
      <c r="J3" s="155" t="s">
        <v>1042</v>
      </c>
      <c r="M3" s="744"/>
      <c r="N3" s="745"/>
      <c r="O3" s="746"/>
      <c r="P3" s="753" t="s">
        <v>1129</v>
      </c>
      <c r="Q3" s="754"/>
      <c r="R3" s="754"/>
      <c r="S3" s="755"/>
    </row>
    <row r="4" spans="1:19" ht="30" customHeight="1" thickBot="1" x14ac:dyDescent="0.4">
      <c r="A4" s="35" t="s">
        <v>559</v>
      </c>
      <c r="B4" s="34" t="s">
        <v>560</v>
      </c>
      <c r="E4" s="34" t="s">
        <v>936</v>
      </c>
      <c r="F4" s="34" t="s">
        <v>936</v>
      </c>
      <c r="G4" s="34">
        <v>24.21</v>
      </c>
      <c r="J4" s="157" t="s">
        <v>1045</v>
      </c>
      <c r="M4" s="747"/>
      <c r="N4" s="748"/>
      <c r="O4" s="749"/>
      <c r="P4" s="756" t="s">
        <v>1169</v>
      </c>
      <c r="Q4" s="757"/>
      <c r="R4" s="757"/>
      <c r="S4" s="758"/>
    </row>
    <row r="5" spans="1:19" ht="21.75" thickBot="1" x14ac:dyDescent="0.4">
      <c r="A5" s="35" t="s">
        <v>561</v>
      </c>
      <c r="B5" s="34" t="s">
        <v>562</v>
      </c>
      <c r="E5" s="34" t="s">
        <v>693</v>
      </c>
      <c r="F5" s="34" t="s">
        <v>693</v>
      </c>
      <c r="G5" s="34">
        <v>4.3499999999999996</v>
      </c>
      <c r="J5" s="158" t="s">
        <v>1043</v>
      </c>
      <c r="M5" s="750"/>
      <c r="N5" s="751"/>
      <c r="O5" s="752"/>
      <c r="P5" s="759" t="s">
        <v>1170</v>
      </c>
      <c r="Q5" s="760"/>
      <c r="R5" s="760"/>
      <c r="S5" s="761"/>
    </row>
    <row r="6" spans="1:19" ht="20.45" customHeight="1" thickBot="1" x14ac:dyDescent="0.3">
      <c r="A6" s="35" t="s">
        <v>563</v>
      </c>
      <c r="B6" s="34" t="s">
        <v>564</v>
      </c>
      <c r="E6" s="32" t="s">
        <v>814</v>
      </c>
      <c r="G6" s="32">
        <v>28.76</v>
      </c>
      <c r="J6" s="158" t="s">
        <v>1044</v>
      </c>
      <c r="M6" s="483"/>
      <c r="N6" s="484"/>
      <c r="O6" s="485"/>
      <c r="P6" s="737" t="s">
        <v>1128</v>
      </c>
      <c r="Q6" s="737"/>
      <c r="R6" s="737"/>
      <c r="S6" s="738"/>
    </row>
    <row r="7" spans="1:19" x14ac:dyDescent="0.25">
      <c r="A7" s="35" t="s">
        <v>565</v>
      </c>
      <c r="B7" s="34" t="s">
        <v>566</v>
      </c>
      <c r="E7" s="32" t="s">
        <v>815</v>
      </c>
      <c r="G7" s="32">
        <v>24.21</v>
      </c>
    </row>
    <row r="8" spans="1:19" x14ac:dyDescent="0.25">
      <c r="A8" s="35" t="s">
        <v>567</v>
      </c>
      <c r="B8" s="34" t="s">
        <v>568</v>
      </c>
      <c r="E8" s="35" t="s">
        <v>905</v>
      </c>
      <c r="F8" s="35" t="s">
        <v>923</v>
      </c>
    </row>
    <row r="9" spans="1:19" x14ac:dyDescent="0.25">
      <c r="E9" s="34"/>
      <c r="F9" s="35" t="s">
        <v>924</v>
      </c>
    </row>
    <row r="11" spans="1:19" x14ac:dyDescent="0.25">
      <c r="A11" s="32" t="s">
        <v>12</v>
      </c>
    </row>
    <row r="12" spans="1:19" x14ac:dyDescent="0.25">
      <c r="A12" s="32" t="s">
        <v>7</v>
      </c>
      <c r="E12" s="155" t="s">
        <v>969</v>
      </c>
      <c r="F12" s="155" t="s">
        <v>974</v>
      </c>
      <c r="R12" s="482"/>
    </row>
    <row r="13" spans="1:19" x14ac:dyDescent="0.25">
      <c r="A13" s="32" t="s">
        <v>700</v>
      </c>
      <c r="E13" s="32" t="s">
        <v>970</v>
      </c>
      <c r="F13" s="32">
        <v>2023</v>
      </c>
    </row>
    <row r="14" spans="1:19" x14ac:dyDescent="0.25">
      <c r="A14" s="32" t="s">
        <v>699</v>
      </c>
      <c r="E14" s="32" t="s">
        <v>971</v>
      </c>
      <c r="F14" s="32">
        <v>2025</v>
      </c>
    </row>
    <row r="15" spans="1:19" x14ac:dyDescent="0.25">
      <c r="A15" s="32" t="s">
        <v>791</v>
      </c>
      <c r="F15" s="32">
        <v>2026</v>
      </c>
    </row>
    <row r="18" spans="5:5" x14ac:dyDescent="0.25">
      <c r="E18" s="155" t="s">
        <v>1117</v>
      </c>
    </row>
    <row r="20" spans="5:5" x14ac:dyDescent="0.25">
      <c r="E20" s="32" t="s">
        <v>1118</v>
      </c>
    </row>
    <row r="21" spans="5:5" x14ac:dyDescent="0.25">
      <c r="E21" s="32" t="s">
        <v>1119</v>
      </c>
    </row>
    <row r="22" spans="5:5" x14ac:dyDescent="0.25">
      <c r="E22" s="32" t="s">
        <v>1120</v>
      </c>
    </row>
    <row r="23" spans="5:5" x14ac:dyDescent="0.25">
      <c r="E23" s="32" t="s">
        <v>1121</v>
      </c>
    </row>
    <row r="24" spans="5:5" x14ac:dyDescent="0.25">
      <c r="E24" s="32" t="s">
        <v>1122</v>
      </c>
    </row>
  </sheetData>
  <mergeCells count="9">
    <mergeCell ref="P6:S6"/>
    <mergeCell ref="A2:B2"/>
    <mergeCell ref="M2:S2"/>
    <mergeCell ref="M3:O3"/>
    <mergeCell ref="M4:O4"/>
    <mergeCell ref="M5:O5"/>
    <mergeCell ref="P3:S3"/>
    <mergeCell ref="P4:S4"/>
    <mergeCell ref="P5:S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FFD1-E8F0-4F66-B520-316BF64D447D}">
  <sheetPr codeName="Feuil2">
    <tabColor rgb="FF7030A0"/>
    <pageSetUpPr fitToPage="1"/>
  </sheetPr>
  <dimension ref="A1:M81"/>
  <sheetViews>
    <sheetView zoomScale="50" zoomScaleNormal="50" workbookViewId="0">
      <selection activeCell="F12" sqref="F12"/>
    </sheetView>
  </sheetViews>
  <sheetFormatPr baseColWidth="10" defaultColWidth="11.42578125" defaultRowHeight="15" x14ac:dyDescent="0.25"/>
  <cols>
    <col min="1" max="1" width="5.28515625" style="39" customWidth="1"/>
    <col min="2" max="2" width="23.85546875" style="39" customWidth="1"/>
    <col min="3" max="3" width="43.7109375" style="39" customWidth="1"/>
    <col min="4" max="4" width="146.28515625" style="39" customWidth="1"/>
    <col min="5" max="5" width="47.5703125" style="39" customWidth="1"/>
    <col min="6" max="6" width="27.7109375" style="39" customWidth="1"/>
    <col min="7" max="11" width="11.42578125" style="39"/>
    <col min="12" max="12" width="0" style="39" hidden="1" customWidth="1"/>
    <col min="13" max="13" width="11.42578125" style="39" hidden="1" customWidth="1"/>
    <col min="14" max="14" width="0" style="39" hidden="1" customWidth="1"/>
    <col min="15" max="16384" width="11.42578125" style="39"/>
  </cols>
  <sheetData>
    <row r="1" spans="1:13" ht="30" x14ac:dyDescent="0.25">
      <c r="A1" s="355" t="s">
        <v>1041</v>
      </c>
      <c r="B1" s="355"/>
      <c r="C1" s="356"/>
      <c r="D1" s="356"/>
      <c r="E1" s="53"/>
      <c r="F1" s="565"/>
      <c r="G1" s="565"/>
      <c r="H1" s="370"/>
      <c r="I1" s="370"/>
      <c r="J1" s="371"/>
      <c r="K1" s="53"/>
      <c r="M1" s="357">
        <v>44927</v>
      </c>
    </row>
    <row r="2" spans="1:13" ht="30" customHeight="1" x14ac:dyDescent="0.25">
      <c r="A2" s="442" t="s">
        <v>15</v>
      </c>
      <c r="B2" s="294"/>
      <c r="C2" s="356"/>
      <c r="D2" s="356"/>
      <c r="E2" s="53"/>
      <c r="F2" s="566"/>
      <c r="G2" s="566"/>
      <c r="H2" s="371"/>
      <c r="I2" s="370"/>
      <c r="J2" s="370"/>
      <c r="K2" s="53"/>
    </row>
    <row r="3" spans="1:13" ht="18.75" customHeight="1" x14ac:dyDescent="0.25">
      <c r="A3" s="441" t="s">
        <v>947</v>
      </c>
      <c r="B3" s="359"/>
      <c r="C3" s="356"/>
      <c r="D3" s="356"/>
      <c r="E3" s="53"/>
      <c r="F3" s="360"/>
      <c r="G3" s="360"/>
      <c r="H3" s="361"/>
      <c r="I3" s="358"/>
      <c r="J3" s="358"/>
      <c r="K3" s="53"/>
    </row>
    <row r="4" spans="1:13" ht="18.75" customHeight="1" x14ac:dyDescent="0.25">
      <c r="A4" s="294"/>
      <c r="B4" s="362"/>
      <c r="C4" s="356"/>
      <c r="D4" s="356"/>
      <c r="E4" s="53"/>
      <c r="F4" s="360"/>
      <c r="G4" s="360"/>
      <c r="H4" s="361"/>
      <c r="I4" s="358"/>
      <c r="J4" s="358"/>
      <c r="K4" s="53"/>
    </row>
    <row r="5" spans="1:13" ht="41.45" customHeight="1" x14ac:dyDescent="0.25">
      <c r="A5" s="294"/>
      <c r="B5" s="567" t="s">
        <v>948</v>
      </c>
      <c r="C5" s="568"/>
      <c r="D5" s="159"/>
      <c r="E5" s="53"/>
      <c r="G5" s="53"/>
      <c r="H5" s="53"/>
      <c r="I5" s="53"/>
      <c r="J5" s="53"/>
      <c r="K5" s="53"/>
    </row>
    <row r="6" spans="1:13" ht="36" customHeight="1" x14ac:dyDescent="0.25">
      <c r="A6" s="294"/>
      <c r="B6" s="567" t="s">
        <v>17</v>
      </c>
      <c r="C6" s="568"/>
      <c r="D6" s="159"/>
      <c r="E6" s="53"/>
      <c r="F6" s="53"/>
      <c r="G6" s="53"/>
      <c r="H6" s="53"/>
      <c r="I6" s="53"/>
      <c r="J6" s="53"/>
      <c r="K6" s="53"/>
    </row>
    <row r="7" spans="1:13" ht="48.6" customHeight="1" thickBot="1" x14ac:dyDescent="0.3">
      <c r="A7" s="294"/>
      <c r="B7" s="567" t="s">
        <v>949</v>
      </c>
      <c r="C7" s="568"/>
      <c r="D7" s="163"/>
      <c r="E7" s="53"/>
      <c r="F7" s="53"/>
      <c r="G7" s="53"/>
      <c r="H7" s="53"/>
      <c r="I7" s="53"/>
      <c r="J7" s="53"/>
      <c r="K7" s="53"/>
    </row>
    <row r="8" spans="1:13" ht="77.45" customHeight="1" thickBot="1" x14ac:dyDescent="0.3">
      <c r="A8" s="294"/>
      <c r="B8" s="363"/>
      <c r="C8" s="364" t="s">
        <v>973</v>
      </c>
      <c r="D8" s="159"/>
      <c r="E8" s="374" t="s">
        <v>1175</v>
      </c>
      <c r="F8" s="53"/>
      <c r="G8" s="53"/>
      <c r="H8" s="53"/>
      <c r="I8" s="53"/>
      <c r="J8" s="53"/>
      <c r="K8" s="53"/>
    </row>
    <row r="9" spans="1:13" ht="55.9" customHeight="1" x14ac:dyDescent="0.25">
      <c r="A9" s="294"/>
      <c r="B9" s="563" t="s">
        <v>950</v>
      </c>
      <c r="C9" s="564"/>
      <c r="D9" s="160"/>
      <c r="F9" s="53"/>
      <c r="G9" s="53"/>
      <c r="H9" s="53"/>
      <c r="I9" s="53"/>
      <c r="J9" s="53"/>
      <c r="K9" s="53"/>
    </row>
    <row r="10" spans="1:13" ht="53.45" customHeight="1" x14ac:dyDescent="0.25">
      <c r="A10" s="365"/>
      <c r="B10" s="562" t="s">
        <v>951</v>
      </c>
      <c r="C10" s="562"/>
      <c r="D10" s="124"/>
      <c r="E10" s="366"/>
      <c r="F10" s="53"/>
      <c r="G10" s="53"/>
      <c r="H10" s="53"/>
      <c r="I10" s="53"/>
      <c r="J10" s="53"/>
      <c r="K10" s="53"/>
    </row>
    <row r="11" spans="1:13" ht="57" customHeight="1" thickBot="1" x14ac:dyDescent="0.3">
      <c r="A11" s="365"/>
      <c r="B11" s="562" t="s">
        <v>1130</v>
      </c>
      <c r="C11" s="562"/>
      <c r="D11" s="124"/>
      <c r="E11" s="366"/>
      <c r="F11" s="53"/>
      <c r="G11" s="53"/>
      <c r="H11" s="53"/>
      <c r="I11" s="53"/>
      <c r="J11" s="53"/>
      <c r="K11" s="53"/>
    </row>
    <row r="12" spans="1:13" ht="104.45" customHeight="1" thickBot="1" x14ac:dyDescent="0.3">
      <c r="A12" s="365"/>
      <c r="B12" s="562" t="s">
        <v>1131</v>
      </c>
      <c r="C12" s="562"/>
      <c r="D12" s="124"/>
      <c r="E12" s="421" t="str">
        <f>IF(AND(D12&lt;&gt;"",D12&lt;M1,OR(D12&lt;D10,D12&gt;D10)),"L'opération a démarrée avant le 01/01/2023, date du démarrage de la programmation FEADER, l'opération sera inéligible.",IF(AND(D12&lt;&gt;"",D12&lt;D10),"Attention, la date de démarrage de l'opération semble antérieure  à la date prévue dans votre convention, la dépense en question ou l'opération pourra être rendue inéligible.",""))</f>
        <v/>
      </c>
      <c r="F12" s="53"/>
      <c r="G12" s="53"/>
      <c r="H12" s="53"/>
      <c r="I12" s="53"/>
      <c r="J12" s="53"/>
      <c r="K12" s="53"/>
    </row>
    <row r="13" spans="1:13" ht="132" customHeight="1" x14ac:dyDescent="0.25">
      <c r="A13" s="365"/>
      <c r="B13" s="563" t="s">
        <v>952</v>
      </c>
      <c r="C13" s="564"/>
      <c r="D13" s="161"/>
      <c r="E13" s="367"/>
      <c r="F13" s="53"/>
      <c r="G13" s="53"/>
      <c r="H13" s="53"/>
      <c r="I13" s="53"/>
      <c r="J13" s="53"/>
      <c r="K13" s="53"/>
    </row>
    <row r="14" spans="1:13" ht="52.15" customHeight="1" x14ac:dyDescent="0.25">
      <c r="A14" s="365"/>
      <c r="B14" s="368"/>
      <c r="C14" s="53"/>
      <c r="D14" s="53"/>
      <c r="E14" s="369"/>
      <c r="F14" s="53"/>
      <c r="G14" s="53"/>
      <c r="H14" s="53"/>
      <c r="I14" s="53"/>
      <c r="J14" s="53"/>
      <c r="K14" s="53"/>
    </row>
    <row r="15" spans="1:13" x14ac:dyDescent="0.25">
      <c r="A15" s="53"/>
      <c r="B15" s="368"/>
      <c r="C15" s="53"/>
      <c r="D15" s="53"/>
      <c r="E15" s="53"/>
      <c r="F15" s="53"/>
      <c r="G15" s="53"/>
      <c r="H15" s="53"/>
      <c r="I15" s="53"/>
      <c r="J15" s="53"/>
      <c r="K15" s="53"/>
    </row>
    <row r="16" spans="1:13" x14ac:dyDescent="0.25">
      <c r="A16" s="53"/>
      <c r="B16" s="53"/>
      <c r="C16" s="53"/>
      <c r="D16" s="53"/>
      <c r="E16" s="53"/>
      <c r="F16" s="53"/>
      <c r="G16" s="53"/>
      <c r="H16" s="53"/>
      <c r="I16" s="53"/>
      <c r="J16" s="53"/>
      <c r="K16" s="53"/>
    </row>
    <row r="17" spans="1:11" x14ac:dyDescent="0.25">
      <c r="A17" s="53"/>
      <c r="B17" s="53"/>
      <c r="C17" s="53"/>
      <c r="D17" s="53"/>
      <c r="E17" s="53"/>
      <c r="F17" s="53"/>
      <c r="G17" s="53"/>
      <c r="H17" s="53"/>
      <c r="I17" s="53"/>
      <c r="J17" s="53"/>
      <c r="K17" s="53"/>
    </row>
    <row r="18" spans="1:11" x14ac:dyDescent="0.25">
      <c r="A18" s="53"/>
      <c r="B18" s="53"/>
      <c r="C18" s="53"/>
      <c r="D18" s="53"/>
      <c r="E18" s="53"/>
      <c r="F18" s="53"/>
      <c r="G18" s="53"/>
      <c r="H18" s="53"/>
      <c r="I18" s="53"/>
      <c r="J18" s="53"/>
      <c r="K18" s="53"/>
    </row>
    <row r="19" spans="1:11" x14ac:dyDescent="0.25">
      <c r="A19" s="53"/>
      <c r="B19" s="53"/>
      <c r="C19" s="53"/>
      <c r="D19" s="53"/>
      <c r="E19" s="53"/>
      <c r="F19" s="53"/>
      <c r="G19" s="53"/>
      <c r="H19" s="53"/>
      <c r="I19" s="53"/>
      <c r="J19" s="53"/>
      <c r="K19" s="53"/>
    </row>
    <row r="20" spans="1:11" x14ac:dyDescent="0.25">
      <c r="A20" s="53"/>
      <c r="B20" s="53"/>
      <c r="C20" s="53"/>
      <c r="D20" s="53"/>
      <c r="E20" s="53"/>
      <c r="F20" s="53"/>
      <c r="G20" s="53"/>
      <c r="H20" s="53"/>
      <c r="I20" s="53"/>
      <c r="J20" s="53"/>
      <c r="K20" s="53"/>
    </row>
    <row r="21" spans="1:11" x14ac:dyDescent="0.25">
      <c r="A21" s="53"/>
      <c r="B21" s="53"/>
      <c r="C21" s="53"/>
      <c r="D21" s="53"/>
      <c r="E21" s="53"/>
      <c r="F21" s="53"/>
      <c r="G21" s="53"/>
      <c r="H21" s="53"/>
      <c r="I21" s="53"/>
      <c r="J21" s="53"/>
      <c r="K21" s="53"/>
    </row>
    <row r="22" spans="1:11" x14ac:dyDescent="0.25">
      <c r="A22" s="53"/>
      <c r="B22" s="53"/>
      <c r="C22" s="53"/>
      <c r="D22" s="53"/>
      <c r="E22" s="53"/>
      <c r="F22" s="53"/>
      <c r="G22" s="53"/>
      <c r="H22" s="53"/>
      <c r="I22" s="53"/>
      <c r="J22" s="53"/>
      <c r="K22" s="53"/>
    </row>
    <row r="23" spans="1:11" x14ac:dyDescent="0.25">
      <c r="A23" s="53"/>
      <c r="B23" s="53"/>
      <c r="C23" s="53"/>
      <c r="D23" s="53"/>
      <c r="E23" s="53"/>
      <c r="F23" s="53"/>
      <c r="G23" s="53"/>
      <c r="H23" s="53"/>
      <c r="I23" s="53"/>
      <c r="J23" s="53"/>
      <c r="K23" s="53"/>
    </row>
    <row r="24" spans="1:11" x14ac:dyDescent="0.25">
      <c r="A24" s="53"/>
      <c r="B24" s="53"/>
      <c r="C24" s="53"/>
      <c r="D24" s="53"/>
      <c r="E24" s="53"/>
      <c r="F24" s="53"/>
      <c r="G24" s="53"/>
      <c r="H24" s="53"/>
      <c r="I24" s="53"/>
      <c r="J24" s="53"/>
      <c r="K24" s="53"/>
    </row>
    <row r="25" spans="1:11" x14ac:dyDescent="0.25">
      <c r="A25" s="53"/>
      <c r="B25" s="53"/>
      <c r="C25" s="53"/>
      <c r="D25" s="53"/>
      <c r="E25" s="53"/>
      <c r="F25" s="53"/>
      <c r="G25" s="53"/>
      <c r="H25" s="53"/>
      <c r="I25" s="53"/>
      <c r="J25" s="53"/>
      <c r="K25" s="53"/>
    </row>
    <row r="26" spans="1:11" x14ac:dyDescent="0.25">
      <c r="A26" s="53"/>
      <c r="B26" s="53"/>
      <c r="C26" s="53"/>
      <c r="D26" s="53"/>
      <c r="E26" s="53"/>
      <c r="F26" s="53"/>
      <c r="G26" s="53"/>
      <c r="H26" s="53"/>
      <c r="I26" s="53"/>
      <c r="J26" s="53"/>
      <c r="K26" s="53"/>
    </row>
    <row r="27" spans="1:11" x14ac:dyDescent="0.25">
      <c r="A27" s="53"/>
      <c r="B27" s="53"/>
      <c r="C27" s="53"/>
      <c r="D27" s="53"/>
      <c r="E27" s="53"/>
      <c r="F27" s="53"/>
      <c r="G27" s="53"/>
      <c r="H27" s="53"/>
      <c r="I27" s="53"/>
      <c r="J27" s="53"/>
      <c r="K27" s="53"/>
    </row>
    <row r="28" spans="1:11" x14ac:dyDescent="0.25">
      <c r="A28" s="53"/>
      <c r="B28" s="53"/>
      <c r="C28" s="53"/>
      <c r="D28" s="53"/>
      <c r="E28" s="53"/>
      <c r="F28" s="53"/>
      <c r="G28" s="53"/>
      <c r="H28" s="53"/>
      <c r="I28" s="53"/>
      <c r="J28" s="53"/>
      <c r="K28" s="53"/>
    </row>
    <row r="29" spans="1:11" x14ac:dyDescent="0.25">
      <c r="A29" s="53"/>
      <c r="B29" s="53"/>
      <c r="C29" s="53"/>
      <c r="D29" s="53"/>
      <c r="E29" s="53"/>
      <c r="F29" s="53"/>
      <c r="G29" s="53"/>
      <c r="H29" s="53"/>
      <c r="I29" s="53"/>
      <c r="J29" s="53"/>
      <c r="K29" s="53"/>
    </row>
    <row r="30" spans="1:11" x14ac:dyDescent="0.25">
      <c r="A30" s="53"/>
      <c r="B30" s="53"/>
      <c r="C30" s="53"/>
      <c r="D30" s="53"/>
      <c r="E30" s="53"/>
      <c r="F30" s="53"/>
      <c r="G30" s="53"/>
      <c r="H30" s="53"/>
      <c r="I30" s="53"/>
      <c r="J30" s="53"/>
      <c r="K30" s="53"/>
    </row>
    <row r="31" spans="1:11" x14ac:dyDescent="0.25">
      <c r="A31" s="53"/>
      <c r="B31" s="53"/>
      <c r="C31" s="53"/>
      <c r="D31" s="53"/>
      <c r="E31" s="53"/>
      <c r="F31" s="53"/>
      <c r="G31" s="53"/>
      <c r="H31" s="53"/>
      <c r="I31" s="53"/>
      <c r="J31" s="53"/>
      <c r="K31" s="53"/>
    </row>
    <row r="32" spans="1:11" x14ac:dyDescent="0.25">
      <c r="A32" s="53"/>
      <c r="B32" s="53"/>
      <c r="C32" s="53"/>
      <c r="D32" s="53"/>
      <c r="E32" s="53"/>
      <c r="F32" s="53"/>
      <c r="G32" s="53"/>
      <c r="H32" s="53"/>
      <c r="I32" s="53"/>
      <c r="J32" s="53"/>
      <c r="K32" s="53"/>
    </row>
    <row r="33" spans="1:11" x14ac:dyDescent="0.25">
      <c r="A33" s="53"/>
      <c r="B33" s="53"/>
      <c r="C33" s="53"/>
      <c r="D33" s="53"/>
      <c r="E33" s="53"/>
      <c r="F33" s="53"/>
      <c r="G33" s="53"/>
      <c r="H33" s="53"/>
      <c r="I33" s="53"/>
      <c r="J33" s="53"/>
      <c r="K33" s="53"/>
    </row>
    <row r="34" spans="1:11" x14ac:dyDescent="0.25">
      <c r="A34" s="53"/>
      <c r="B34" s="53"/>
      <c r="C34" s="53"/>
      <c r="D34" s="53"/>
      <c r="E34" s="53"/>
      <c r="F34" s="53"/>
      <c r="G34" s="53"/>
      <c r="H34" s="53"/>
      <c r="I34" s="53"/>
      <c r="J34" s="53"/>
      <c r="K34" s="53"/>
    </row>
    <row r="35" spans="1:11" x14ac:dyDescent="0.25">
      <c r="A35" s="53"/>
      <c r="B35" s="53"/>
      <c r="C35" s="53"/>
      <c r="D35" s="53"/>
      <c r="E35" s="53"/>
      <c r="F35" s="53"/>
      <c r="G35" s="53"/>
      <c r="H35" s="53"/>
      <c r="I35" s="53"/>
      <c r="J35" s="53"/>
      <c r="K35" s="53"/>
    </row>
    <row r="36" spans="1:11" x14ac:dyDescent="0.25">
      <c r="A36" s="53"/>
      <c r="B36" s="53"/>
      <c r="C36" s="53"/>
      <c r="D36" s="53"/>
      <c r="E36" s="53"/>
      <c r="F36" s="53"/>
      <c r="G36" s="53"/>
      <c r="H36" s="53"/>
      <c r="I36" s="53"/>
      <c r="J36" s="53"/>
      <c r="K36" s="53"/>
    </row>
    <row r="37" spans="1:11" x14ac:dyDescent="0.25">
      <c r="A37" s="53"/>
      <c r="B37" s="53"/>
      <c r="C37" s="53"/>
      <c r="D37" s="53"/>
      <c r="E37" s="53"/>
      <c r="F37" s="53"/>
      <c r="G37" s="53"/>
      <c r="H37" s="53"/>
      <c r="I37" s="53"/>
      <c r="J37" s="53"/>
      <c r="K37" s="53"/>
    </row>
    <row r="38" spans="1:11" x14ac:dyDescent="0.25">
      <c r="A38" s="53"/>
      <c r="B38" s="53"/>
      <c r="C38" s="53"/>
      <c r="D38" s="53"/>
      <c r="E38" s="53"/>
      <c r="F38" s="53"/>
      <c r="G38" s="53"/>
      <c r="H38" s="53"/>
      <c r="I38" s="53"/>
      <c r="J38" s="53"/>
      <c r="K38" s="53"/>
    </row>
    <row r="39" spans="1:11" x14ac:dyDescent="0.25">
      <c r="A39" s="53"/>
      <c r="B39" s="53"/>
      <c r="C39" s="53"/>
      <c r="D39" s="53"/>
      <c r="E39" s="53"/>
      <c r="F39" s="53"/>
      <c r="G39" s="53"/>
      <c r="H39" s="53"/>
      <c r="I39" s="53"/>
      <c r="J39" s="53"/>
      <c r="K39" s="53"/>
    </row>
    <row r="40" spans="1:11" x14ac:dyDescent="0.25">
      <c r="A40" s="53"/>
      <c r="B40" s="53"/>
      <c r="C40" s="53"/>
      <c r="D40" s="53"/>
      <c r="E40" s="53"/>
      <c r="F40" s="53"/>
      <c r="G40" s="53"/>
      <c r="H40" s="53"/>
      <c r="I40" s="53"/>
      <c r="J40" s="53"/>
      <c r="K40" s="53"/>
    </row>
    <row r="41" spans="1:11" x14ac:dyDescent="0.25">
      <c r="A41" s="53"/>
      <c r="B41" s="53"/>
      <c r="C41" s="53"/>
      <c r="D41" s="53"/>
      <c r="E41" s="53"/>
      <c r="F41" s="53"/>
      <c r="G41" s="53"/>
      <c r="H41" s="53"/>
      <c r="I41" s="53"/>
      <c r="J41" s="53"/>
      <c r="K41" s="53"/>
    </row>
    <row r="42" spans="1:11" x14ac:dyDescent="0.25">
      <c r="A42" s="53"/>
      <c r="B42" s="53"/>
      <c r="C42" s="53"/>
      <c r="D42" s="53"/>
      <c r="E42" s="53"/>
      <c r="F42" s="53"/>
      <c r="G42" s="53"/>
      <c r="H42" s="53"/>
      <c r="I42" s="53"/>
      <c r="J42" s="53"/>
      <c r="K42" s="53"/>
    </row>
    <row r="43" spans="1:11" x14ac:dyDescent="0.25">
      <c r="A43" s="53"/>
      <c r="B43" s="53"/>
      <c r="C43" s="53"/>
      <c r="D43" s="53"/>
      <c r="E43" s="53"/>
      <c r="F43" s="53"/>
      <c r="G43" s="53"/>
      <c r="H43" s="53"/>
      <c r="I43" s="53"/>
      <c r="J43" s="53"/>
      <c r="K43" s="53"/>
    </row>
    <row r="44" spans="1:11" x14ac:dyDescent="0.25">
      <c r="A44" s="53"/>
      <c r="B44" s="53"/>
      <c r="C44" s="53"/>
      <c r="D44" s="53"/>
      <c r="E44" s="53"/>
      <c r="F44" s="53"/>
      <c r="G44" s="53"/>
      <c r="H44" s="53"/>
      <c r="I44" s="53"/>
      <c r="J44" s="53"/>
      <c r="K44" s="53"/>
    </row>
    <row r="45" spans="1:11" x14ac:dyDescent="0.25">
      <c r="A45" s="53"/>
      <c r="B45" s="53"/>
      <c r="C45" s="53"/>
      <c r="D45" s="53"/>
      <c r="E45" s="53"/>
      <c r="F45" s="53"/>
      <c r="G45" s="53"/>
      <c r="H45" s="53"/>
      <c r="I45" s="53"/>
      <c r="J45" s="53"/>
      <c r="K45" s="53"/>
    </row>
    <row r="46" spans="1:11" x14ac:dyDescent="0.25">
      <c r="A46" s="53"/>
      <c r="B46" s="53"/>
      <c r="C46" s="53"/>
      <c r="D46" s="53"/>
      <c r="E46" s="53"/>
      <c r="F46" s="53"/>
      <c r="G46" s="53"/>
      <c r="H46" s="53"/>
      <c r="I46" s="53"/>
      <c r="J46" s="53"/>
      <c r="K46" s="53"/>
    </row>
    <row r="47" spans="1:11" x14ac:dyDescent="0.25">
      <c r="A47" s="53"/>
      <c r="B47" s="53"/>
      <c r="C47" s="53"/>
      <c r="D47" s="53"/>
      <c r="E47" s="53"/>
      <c r="F47" s="53"/>
      <c r="G47" s="53"/>
      <c r="H47" s="53"/>
      <c r="I47" s="53"/>
      <c r="J47" s="53"/>
      <c r="K47" s="53"/>
    </row>
    <row r="48" spans="1:11" x14ac:dyDescent="0.25">
      <c r="A48" s="53"/>
      <c r="B48" s="53"/>
      <c r="C48" s="53"/>
      <c r="D48" s="53"/>
      <c r="E48" s="53"/>
      <c r="F48" s="53"/>
      <c r="G48" s="53"/>
      <c r="H48" s="53"/>
      <c r="I48" s="53"/>
      <c r="J48" s="53"/>
      <c r="K48" s="53"/>
    </row>
    <row r="49" spans="1:11" x14ac:dyDescent="0.25">
      <c r="A49" s="53"/>
      <c r="B49" s="53"/>
      <c r="C49" s="53"/>
      <c r="D49" s="53"/>
      <c r="E49" s="53"/>
      <c r="F49" s="53"/>
      <c r="G49" s="53"/>
      <c r="H49" s="53"/>
      <c r="I49" s="53"/>
      <c r="J49" s="53"/>
      <c r="K49" s="53"/>
    </row>
    <row r="50" spans="1:11" x14ac:dyDescent="0.25">
      <c r="A50" s="53"/>
      <c r="B50" s="53"/>
      <c r="C50" s="53"/>
      <c r="D50" s="53"/>
      <c r="E50" s="53"/>
      <c r="F50" s="53"/>
      <c r="G50" s="53"/>
      <c r="H50" s="53"/>
      <c r="I50" s="53"/>
      <c r="J50" s="53"/>
      <c r="K50" s="53"/>
    </row>
    <row r="51" spans="1:11" x14ac:dyDescent="0.25">
      <c r="A51" s="53"/>
      <c r="B51" s="53"/>
      <c r="C51" s="53"/>
      <c r="D51" s="53"/>
      <c r="E51" s="53"/>
      <c r="F51" s="53"/>
      <c r="G51" s="53"/>
      <c r="H51" s="53"/>
      <c r="I51" s="53"/>
      <c r="J51" s="53"/>
      <c r="K51" s="53"/>
    </row>
    <row r="52" spans="1:11" x14ac:dyDescent="0.25">
      <c r="A52" s="53"/>
      <c r="B52" s="53"/>
      <c r="C52" s="53"/>
      <c r="D52" s="53"/>
      <c r="E52" s="53"/>
      <c r="F52" s="53"/>
      <c r="G52" s="53"/>
      <c r="H52" s="53"/>
      <c r="I52" s="53"/>
      <c r="J52" s="53"/>
      <c r="K52" s="53"/>
    </row>
    <row r="53" spans="1:11" x14ac:dyDescent="0.25">
      <c r="A53" s="53"/>
      <c r="B53" s="53"/>
      <c r="C53" s="53"/>
      <c r="D53" s="53"/>
      <c r="E53" s="53"/>
      <c r="F53" s="53"/>
      <c r="G53" s="53"/>
      <c r="H53" s="53"/>
      <c r="I53" s="53"/>
      <c r="J53" s="53"/>
      <c r="K53" s="53"/>
    </row>
    <row r="54" spans="1:11" x14ac:dyDescent="0.25">
      <c r="A54" s="53"/>
      <c r="B54" s="53"/>
      <c r="C54" s="53"/>
      <c r="D54" s="53"/>
      <c r="E54" s="53"/>
      <c r="F54" s="53"/>
      <c r="G54" s="53"/>
      <c r="H54" s="53"/>
      <c r="I54" s="53"/>
      <c r="J54" s="53"/>
      <c r="K54" s="53"/>
    </row>
    <row r="55" spans="1:11" x14ac:dyDescent="0.25">
      <c r="A55" s="53"/>
      <c r="B55" s="53"/>
      <c r="C55" s="53"/>
      <c r="D55" s="53"/>
      <c r="E55" s="53"/>
      <c r="F55" s="53"/>
      <c r="G55" s="53"/>
      <c r="H55" s="53"/>
      <c r="I55" s="53"/>
      <c r="J55" s="53"/>
      <c r="K55" s="53"/>
    </row>
    <row r="56" spans="1:11" x14ac:dyDescent="0.25">
      <c r="A56" s="53"/>
      <c r="B56" s="53"/>
      <c r="C56" s="53"/>
      <c r="D56" s="53"/>
      <c r="E56" s="53"/>
      <c r="F56" s="53"/>
      <c r="G56" s="53"/>
      <c r="H56" s="53"/>
      <c r="I56" s="53"/>
      <c r="J56" s="53"/>
      <c r="K56" s="53"/>
    </row>
    <row r="57" spans="1:11" x14ac:dyDescent="0.25">
      <c r="A57" s="53"/>
      <c r="B57" s="53"/>
      <c r="C57" s="53"/>
      <c r="D57" s="53"/>
      <c r="E57" s="53"/>
      <c r="F57" s="53"/>
      <c r="G57" s="53"/>
      <c r="H57" s="53"/>
      <c r="I57" s="53"/>
      <c r="J57" s="53"/>
      <c r="K57" s="53"/>
    </row>
    <row r="58" spans="1:11" x14ac:dyDescent="0.25">
      <c r="A58" s="53"/>
      <c r="B58" s="53"/>
      <c r="C58" s="53"/>
      <c r="D58" s="53"/>
      <c r="E58" s="53"/>
      <c r="F58" s="53"/>
      <c r="G58" s="53"/>
      <c r="H58" s="53"/>
      <c r="I58" s="53"/>
      <c r="J58" s="53"/>
      <c r="K58" s="53"/>
    </row>
    <row r="59" spans="1:11" x14ac:dyDescent="0.25">
      <c r="A59" s="53"/>
      <c r="B59" s="53"/>
      <c r="C59" s="53"/>
      <c r="D59" s="53"/>
      <c r="E59" s="53"/>
      <c r="F59" s="53"/>
      <c r="G59" s="53"/>
      <c r="H59" s="53"/>
      <c r="I59" s="53"/>
      <c r="J59" s="53"/>
      <c r="K59" s="53"/>
    </row>
    <row r="60" spans="1:11" x14ac:dyDescent="0.25">
      <c r="A60" s="53"/>
      <c r="B60" s="53"/>
      <c r="C60" s="53"/>
      <c r="D60" s="53"/>
      <c r="E60" s="53"/>
      <c r="F60" s="53"/>
      <c r="G60" s="53"/>
      <c r="H60" s="53"/>
      <c r="I60" s="53"/>
      <c r="J60" s="53"/>
      <c r="K60" s="53"/>
    </row>
    <row r="61" spans="1:11" x14ac:dyDescent="0.25">
      <c r="A61" s="53"/>
      <c r="B61" s="53"/>
      <c r="C61" s="53"/>
      <c r="D61" s="53"/>
      <c r="E61" s="53"/>
      <c r="F61" s="53"/>
      <c r="G61" s="53"/>
      <c r="H61" s="53"/>
      <c r="I61" s="53"/>
      <c r="J61" s="53"/>
      <c r="K61" s="53"/>
    </row>
    <row r="62" spans="1:11" x14ac:dyDescent="0.25">
      <c r="A62" s="53"/>
      <c r="B62" s="53"/>
      <c r="C62" s="53"/>
      <c r="D62" s="53"/>
      <c r="E62" s="53"/>
      <c r="F62" s="53"/>
      <c r="G62" s="53"/>
      <c r="H62" s="53"/>
      <c r="I62" s="53"/>
      <c r="J62" s="53"/>
      <c r="K62" s="53"/>
    </row>
    <row r="63" spans="1:11" x14ac:dyDescent="0.25">
      <c r="A63" s="53"/>
      <c r="B63" s="53"/>
      <c r="C63" s="53"/>
      <c r="D63" s="53"/>
      <c r="E63" s="53"/>
      <c r="F63" s="53"/>
      <c r="G63" s="53"/>
      <c r="H63" s="53"/>
      <c r="I63" s="53"/>
      <c r="J63" s="53"/>
      <c r="K63" s="53"/>
    </row>
    <row r="64" spans="1:11" x14ac:dyDescent="0.25">
      <c r="A64" s="53"/>
      <c r="B64" s="53"/>
      <c r="C64" s="53"/>
      <c r="D64" s="53"/>
      <c r="E64" s="53"/>
      <c r="F64" s="53"/>
      <c r="G64" s="53"/>
      <c r="H64" s="53"/>
      <c r="I64" s="53"/>
      <c r="J64" s="53"/>
      <c r="K64" s="53"/>
    </row>
    <row r="65" spans="1:11" x14ac:dyDescent="0.25">
      <c r="A65" s="53"/>
      <c r="B65" s="53"/>
      <c r="C65" s="53"/>
      <c r="D65" s="53"/>
      <c r="E65" s="53"/>
      <c r="F65" s="53"/>
      <c r="G65" s="53"/>
      <c r="H65" s="53"/>
      <c r="I65" s="53"/>
      <c r="J65" s="53"/>
      <c r="K65" s="53"/>
    </row>
    <row r="66" spans="1:11" x14ac:dyDescent="0.25">
      <c r="A66" s="53"/>
      <c r="B66" s="53"/>
      <c r="C66" s="53"/>
      <c r="D66" s="53"/>
      <c r="E66" s="53"/>
      <c r="F66" s="53"/>
      <c r="G66" s="53"/>
      <c r="H66" s="53"/>
      <c r="I66" s="53"/>
      <c r="J66" s="53"/>
      <c r="K66" s="53"/>
    </row>
    <row r="67" spans="1:11" x14ac:dyDescent="0.25">
      <c r="A67" s="53"/>
      <c r="B67" s="53"/>
      <c r="C67" s="53"/>
      <c r="D67" s="53"/>
      <c r="E67" s="53"/>
      <c r="F67" s="53"/>
      <c r="G67" s="53"/>
      <c r="H67" s="53"/>
      <c r="I67" s="53"/>
      <c r="J67" s="53"/>
      <c r="K67" s="53"/>
    </row>
    <row r="68" spans="1:11" x14ac:dyDescent="0.25">
      <c r="A68" s="53"/>
      <c r="B68" s="53"/>
      <c r="C68" s="53"/>
      <c r="D68" s="53"/>
      <c r="E68" s="53"/>
      <c r="F68" s="53"/>
      <c r="G68" s="53"/>
      <c r="H68" s="53"/>
      <c r="I68" s="53"/>
      <c r="J68" s="53"/>
      <c r="K68" s="53"/>
    </row>
    <row r="69" spans="1:11" x14ac:dyDescent="0.25">
      <c r="A69" s="53"/>
      <c r="B69" s="53"/>
      <c r="C69" s="53"/>
      <c r="D69" s="53"/>
      <c r="E69" s="53"/>
      <c r="F69" s="53"/>
      <c r="G69" s="53"/>
      <c r="H69" s="53"/>
      <c r="I69" s="53"/>
      <c r="J69" s="53"/>
      <c r="K69" s="53"/>
    </row>
    <row r="70" spans="1:11" x14ac:dyDescent="0.25">
      <c r="A70" s="53"/>
      <c r="B70" s="53"/>
      <c r="C70" s="53"/>
      <c r="D70" s="53"/>
      <c r="E70" s="53"/>
      <c r="F70" s="53"/>
      <c r="G70" s="53"/>
      <c r="H70" s="53"/>
      <c r="I70" s="53"/>
      <c r="J70" s="53"/>
      <c r="K70" s="53"/>
    </row>
    <row r="71" spans="1:11" x14ac:dyDescent="0.25">
      <c r="B71" s="53"/>
      <c r="C71" s="53"/>
      <c r="D71" s="53"/>
      <c r="E71" s="53"/>
      <c r="F71" s="53"/>
      <c r="G71" s="53"/>
      <c r="H71" s="53"/>
      <c r="I71" s="53"/>
      <c r="J71" s="53"/>
      <c r="K71" s="53"/>
    </row>
    <row r="72" spans="1:11" x14ac:dyDescent="0.25">
      <c r="B72" s="53"/>
      <c r="C72" s="53"/>
      <c r="D72" s="53"/>
      <c r="E72" s="53"/>
      <c r="F72" s="53"/>
      <c r="G72" s="53"/>
      <c r="H72" s="53"/>
      <c r="I72" s="53"/>
      <c r="J72" s="53"/>
      <c r="K72" s="53"/>
    </row>
    <row r="73" spans="1:11" x14ac:dyDescent="0.25">
      <c r="B73" s="53"/>
      <c r="C73" s="53"/>
      <c r="D73" s="53"/>
      <c r="E73" s="53"/>
      <c r="F73" s="53"/>
      <c r="G73" s="53"/>
      <c r="H73" s="53"/>
      <c r="I73" s="53"/>
      <c r="J73" s="53"/>
      <c r="K73" s="53"/>
    </row>
    <row r="74" spans="1:11" x14ac:dyDescent="0.25">
      <c r="B74" s="53"/>
      <c r="C74" s="53"/>
      <c r="D74" s="53"/>
      <c r="E74" s="53"/>
      <c r="F74" s="53"/>
      <c r="G74" s="53"/>
      <c r="H74" s="53"/>
      <c r="I74" s="53"/>
      <c r="J74" s="53"/>
      <c r="K74" s="53"/>
    </row>
    <row r="75" spans="1:11" x14ac:dyDescent="0.25">
      <c r="B75" s="53"/>
      <c r="C75" s="53"/>
      <c r="D75" s="53"/>
      <c r="E75" s="53"/>
      <c r="F75" s="53"/>
      <c r="G75" s="53"/>
      <c r="H75" s="53"/>
      <c r="I75" s="53"/>
      <c r="J75" s="53"/>
      <c r="K75" s="53"/>
    </row>
    <row r="76" spans="1:11" x14ac:dyDescent="0.25">
      <c r="B76" s="53"/>
      <c r="C76" s="53"/>
      <c r="D76" s="53"/>
      <c r="E76" s="53"/>
      <c r="F76" s="53"/>
      <c r="G76" s="53"/>
      <c r="H76" s="53"/>
      <c r="I76" s="53"/>
      <c r="J76" s="53"/>
      <c r="K76" s="53"/>
    </row>
    <row r="77" spans="1:11" x14ac:dyDescent="0.25">
      <c r="B77" s="53"/>
      <c r="C77" s="53"/>
      <c r="D77" s="53"/>
      <c r="E77" s="53"/>
      <c r="F77" s="53"/>
      <c r="G77" s="53"/>
      <c r="H77" s="53"/>
      <c r="I77" s="53"/>
      <c r="J77" s="53"/>
      <c r="K77" s="53"/>
    </row>
    <row r="78" spans="1:11" x14ac:dyDescent="0.25">
      <c r="B78" s="53"/>
      <c r="C78" s="53"/>
      <c r="D78" s="53"/>
      <c r="E78" s="53"/>
      <c r="F78" s="53"/>
      <c r="G78" s="53"/>
      <c r="H78" s="53"/>
      <c r="I78" s="53"/>
      <c r="J78" s="53"/>
      <c r="K78" s="53"/>
    </row>
    <row r="79" spans="1:11" x14ac:dyDescent="0.25">
      <c r="B79" s="53"/>
      <c r="C79" s="53"/>
      <c r="D79" s="53"/>
      <c r="E79" s="53"/>
      <c r="F79" s="53"/>
      <c r="G79" s="53"/>
      <c r="H79" s="53"/>
      <c r="I79" s="53"/>
      <c r="J79" s="53"/>
      <c r="K79" s="53"/>
    </row>
    <row r="80" spans="1:11" x14ac:dyDescent="0.25">
      <c r="B80" s="53"/>
      <c r="C80" s="53"/>
      <c r="D80" s="53"/>
      <c r="E80" s="53"/>
      <c r="F80" s="53"/>
      <c r="G80" s="53"/>
      <c r="H80" s="53"/>
      <c r="I80" s="53"/>
      <c r="J80" s="53"/>
      <c r="K80" s="53"/>
    </row>
    <row r="81" spans="5:11" x14ac:dyDescent="0.25">
      <c r="E81" s="53"/>
      <c r="F81" s="53"/>
      <c r="G81" s="53"/>
      <c r="H81" s="53"/>
      <c r="I81" s="53"/>
      <c r="J81" s="53"/>
      <c r="K81" s="53"/>
    </row>
  </sheetData>
  <sheetProtection algorithmName="SHA-512" hashValue="N/Acr4O/uQN8YL7VtluYUCXoK0gsOZpbzh1McIGJKjP2ZX2OpIfSBYzfe4r4RGXksei8MCKdvkko5eF/gQWPPA==" saltValue="DSBHXVc43ap3YGFHDCcAGQ==" spinCount="100000" sheet="1" objects="1" scenarios="1"/>
  <mergeCells count="10">
    <mergeCell ref="F1:G1"/>
    <mergeCell ref="F2:G2"/>
    <mergeCell ref="B5:C5"/>
    <mergeCell ref="B6:C6"/>
    <mergeCell ref="B7:C7"/>
    <mergeCell ref="B10:C10"/>
    <mergeCell ref="B11:C11"/>
    <mergeCell ref="B12:C12"/>
    <mergeCell ref="B13:C13"/>
    <mergeCell ref="B9:C9"/>
  </mergeCells>
  <conditionalFormatting sqref="D5:D13">
    <cfRule type="containsBlanks" dxfId="105" priority="3">
      <formula>LEN(TRIM(D5))=0</formula>
    </cfRule>
  </conditionalFormatting>
  <pageMargins left="0.7" right="0.7" top="0.75" bottom="0.75"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0DB4E4A7-061D-4892-B142-3DEA2A980769}">
            <xm:f>NOT(ISERROR(SEARCH($E$13,E12)))</xm:f>
            <xm:f>$E$13</xm:f>
            <x14:dxf>
              <font>
                <color rgb="FF9C0006"/>
              </font>
              <fill>
                <patternFill>
                  <bgColor rgb="FFFFC7CE"/>
                </patternFill>
              </fill>
            </x14:dxf>
          </x14:cfRule>
          <xm:sqref>E12:E13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61A3793-84AB-462E-9BE4-B4672DC218CA}">
          <x14:formula1>
            <xm:f>'Divers (masquer)'!$F$13:$F$15</xm:f>
          </x14:formula1>
          <xm:sqref>D8</xm:sqref>
        </x14:dataValidation>
        <x14:dataValidation type="list" allowBlank="1" showInputMessage="1" showErrorMessage="1" xr:uid="{BCD3DECE-0851-4524-8042-93569273A7A2}">
          <x14:formula1>
            <xm:f>'Divers (masquer)'!$J$4:$J$6</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29D96-9998-45DF-A7B3-936095946C73}">
  <sheetPr codeName="Feuil3">
    <tabColor rgb="FF7030A0"/>
  </sheetPr>
  <dimension ref="A1:X76"/>
  <sheetViews>
    <sheetView topLeftCell="D1" zoomScale="60" zoomScaleNormal="60" workbookViewId="0">
      <selection activeCell="D16" sqref="D16"/>
    </sheetView>
  </sheetViews>
  <sheetFormatPr baseColWidth="10" defaultColWidth="11.5703125" defaultRowHeight="15" x14ac:dyDescent="0.25"/>
  <cols>
    <col min="1" max="1" width="1.42578125" style="39" customWidth="1"/>
    <col min="2" max="2" width="18.7109375" style="39" customWidth="1"/>
    <col min="3" max="3" width="29.7109375" style="39" customWidth="1"/>
    <col min="4" max="4" width="37.28515625" style="39" customWidth="1"/>
    <col min="5" max="5" width="37.28515625" style="39" hidden="1" customWidth="1"/>
    <col min="6" max="6" width="37.28515625" style="39" customWidth="1"/>
    <col min="7" max="7" width="60.5703125" style="39" customWidth="1"/>
    <col min="8" max="8" width="37.28515625" style="39" customWidth="1"/>
    <col min="9" max="9" width="27.5703125" style="39" customWidth="1"/>
    <col min="10" max="13" width="28.28515625" style="39" customWidth="1"/>
    <col min="14" max="14" width="28.85546875" style="39" hidden="1" customWidth="1"/>
    <col min="15" max="15" width="25.28515625" style="39" hidden="1" customWidth="1"/>
    <col min="16" max="16" width="26.7109375" style="39" hidden="1" customWidth="1"/>
    <col min="17" max="17" width="68.85546875" style="39" customWidth="1"/>
    <col min="18" max="18" width="18.7109375" style="353" customWidth="1"/>
    <col min="19" max="19" width="38.85546875" style="39" customWidth="1"/>
    <col min="20" max="21" width="16.7109375" style="39" customWidth="1"/>
    <col min="22" max="22" width="32.28515625" style="39" customWidth="1"/>
    <col min="23" max="23" width="26.42578125" style="39" hidden="1" customWidth="1"/>
    <col min="24" max="16384" width="11.5703125" style="39"/>
  </cols>
  <sheetData>
    <row r="1" spans="1:24" ht="30" x14ac:dyDescent="0.4">
      <c r="A1" s="53"/>
      <c r="B1" s="292" t="s">
        <v>1157</v>
      </c>
      <c r="C1" s="53"/>
      <c r="D1" s="53"/>
      <c r="E1" s="53"/>
      <c r="F1" s="53"/>
      <c r="G1" s="53"/>
      <c r="H1" s="53"/>
      <c r="I1" s="53"/>
      <c r="J1" s="53"/>
      <c r="K1" s="53"/>
      <c r="L1" s="53"/>
      <c r="M1" s="53"/>
      <c r="O1" s="214"/>
      <c r="P1" s="214"/>
      <c r="Q1" s="445"/>
      <c r="R1" s="446"/>
      <c r="S1" s="447"/>
      <c r="T1" s="275"/>
      <c r="U1" s="170"/>
      <c r="V1" s="170"/>
    </row>
    <row r="2" spans="1:24" ht="44.45" customHeight="1" x14ac:dyDescent="0.25">
      <c r="A2" s="53"/>
      <c r="B2" s="442" t="s">
        <v>15</v>
      </c>
      <c r="C2" s="326"/>
      <c r="D2" s="53"/>
      <c r="E2" s="53"/>
      <c r="F2" s="53"/>
      <c r="G2" s="53"/>
      <c r="H2" s="146">
        <f>'Votre dossier'!$D$8</f>
        <v>0</v>
      </c>
      <c r="I2" s="53"/>
      <c r="J2" s="53"/>
      <c r="K2" s="53"/>
      <c r="L2" s="53"/>
      <c r="M2" s="53"/>
      <c r="O2" s="53"/>
      <c r="P2" s="53"/>
      <c r="Q2" s="448"/>
      <c r="R2" s="449"/>
      <c r="S2" s="447"/>
      <c r="T2" s="275"/>
      <c r="U2" s="216"/>
      <c r="V2" s="216"/>
    </row>
    <row r="3" spans="1:24" ht="20.25" x14ac:dyDescent="0.25">
      <c r="A3" s="53"/>
      <c r="B3" s="441" t="s">
        <v>947</v>
      </c>
      <c r="C3" s="326"/>
      <c r="D3" s="53"/>
      <c r="E3" s="53"/>
      <c r="F3" s="53"/>
      <c r="G3" s="53"/>
      <c r="H3" s="53"/>
      <c r="I3" s="53"/>
      <c r="J3" s="53"/>
      <c r="K3" s="53"/>
      <c r="L3" s="53"/>
      <c r="M3" s="53"/>
      <c r="O3" s="53"/>
      <c r="P3" s="53"/>
      <c r="Q3" s="449"/>
      <c r="R3" s="449"/>
      <c r="S3" s="447"/>
      <c r="T3" s="275"/>
      <c r="U3" s="216"/>
      <c r="V3" s="216"/>
    </row>
    <row r="4" spans="1:24" ht="15.75" thickBot="1" x14ac:dyDescent="0.3">
      <c r="A4" s="53"/>
      <c r="B4" s="326"/>
      <c r="C4" s="326"/>
      <c r="D4" s="53"/>
      <c r="E4" s="53"/>
      <c r="F4" s="53"/>
      <c r="G4" s="53"/>
      <c r="H4" s="53"/>
      <c r="I4" s="53"/>
      <c r="J4" s="53"/>
      <c r="K4" s="53"/>
      <c r="L4" s="53"/>
      <c r="M4" s="53"/>
      <c r="N4" s="53"/>
      <c r="O4" s="53"/>
      <c r="P4" s="53"/>
      <c r="Q4" s="53"/>
      <c r="R4" s="327"/>
      <c r="S4" s="53"/>
      <c r="T4" s="53"/>
      <c r="U4" s="53"/>
      <c r="V4" s="53"/>
    </row>
    <row r="5" spans="1:24" ht="24.75" customHeight="1" x14ac:dyDescent="0.25">
      <c r="A5" s="53"/>
      <c r="B5" s="572" t="s">
        <v>571</v>
      </c>
      <c r="C5" s="573"/>
      <c r="D5" s="578" t="str">
        <f>IF(ISBLANK('Votre dossier'!D5),"Vous devez renseigner l'onglet Votre dossier",'Votre dossier'!D5)</f>
        <v>Vous devez renseigner l'onglet Votre dossier</v>
      </c>
      <c r="E5" s="578"/>
      <c r="F5" s="578"/>
      <c r="G5" s="579"/>
      <c r="H5" s="450"/>
      <c r="I5" s="450"/>
      <c r="J5" s="450"/>
      <c r="K5" s="450"/>
      <c r="L5" s="450"/>
      <c r="M5" s="450"/>
      <c r="N5" s="296"/>
      <c r="O5" s="296"/>
      <c r="P5" s="296"/>
      <c r="Q5" s="296"/>
      <c r="R5" s="296"/>
      <c r="S5" s="296"/>
      <c r="T5" s="296"/>
      <c r="U5" s="296"/>
      <c r="V5" s="296"/>
    </row>
    <row r="6" spans="1:24" ht="24.75" customHeight="1" x14ac:dyDescent="0.25">
      <c r="A6" s="53"/>
      <c r="B6" s="574" t="s">
        <v>572</v>
      </c>
      <c r="C6" s="575"/>
      <c r="D6" s="580" t="str">
        <f>IF(ISBLANK('Votre dossier'!D6),"Vous devez renseigner l'onglet Votre dossier",'Votre dossier'!D6)</f>
        <v>Vous devez renseigner l'onglet Votre dossier</v>
      </c>
      <c r="E6" s="580"/>
      <c r="F6" s="580"/>
      <c r="G6" s="581"/>
      <c r="H6" s="450"/>
      <c r="I6" s="450"/>
      <c r="J6" s="450"/>
      <c r="K6" s="450"/>
      <c r="L6" s="450"/>
      <c r="M6" s="450"/>
      <c r="N6" s="296"/>
      <c r="O6" s="296"/>
      <c r="P6" s="296"/>
      <c r="Q6" s="296"/>
      <c r="R6" s="296"/>
      <c r="S6" s="296"/>
      <c r="T6" s="296"/>
      <c r="U6" s="296"/>
      <c r="V6" s="296"/>
    </row>
    <row r="7" spans="1:24" ht="24.75" customHeight="1" thickBot="1" x14ac:dyDescent="0.3">
      <c r="A7" s="53"/>
      <c r="B7" s="576" t="s">
        <v>953</v>
      </c>
      <c r="C7" s="577"/>
      <c r="D7" s="582" t="str">
        <f>IF(ISBLANK('Votre dossier'!D7),"Vous devez renseigner l'onglet Votre dossier",'Votre dossier'!D7)</f>
        <v>Vous devez renseigner l'onglet Votre dossier</v>
      </c>
      <c r="E7" s="582"/>
      <c r="F7" s="582"/>
      <c r="G7" s="583"/>
      <c r="H7" s="451"/>
      <c r="I7" s="451"/>
      <c r="J7" s="451"/>
      <c r="K7" s="451"/>
      <c r="L7" s="451"/>
      <c r="M7" s="451"/>
      <c r="N7" s="297"/>
      <c r="O7" s="297"/>
      <c r="P7" s="297"/>
      <c r="Q7" s="297"/>
      <c r="R7" s="297"/>
      <c r="S7" s="297"/>
      <c r="T7" s="297"/>
      <c r="U7" s="297"/>
      <c r="V7" s="297"/>
    </row>
    <row r="8" spans="1:24" ht="28.5" customHeight="1" thickBot="1" x14ac:dyDescent="0.3">
      <c r="B8" s="53"/>
      <c r="C8" s="53"/>
      <c r="D8" s="53"/>
      <c r="E8" s="53"/>
      <c r="F8" s="53"/>
      <c r="G8" s="53"/>
      <c r="H8" s="53"/>
      <c r="I8" s="53"/>
      <c r="J8" s="53"/>
      <c r="K8" s="53"/>
      <c r="L8" s="53"/>
      <c r="M8" s="53"/>
      <c r="N8" s="53"/>
      <c r="O8" s="53"/>
      <c r="P8" s="53"/>
      <c r="Q8" s="53"/>
      <c r="R8" s="327"/>
      <c r="S8" s="53"/>
      <c r="T8" s="53"/>
      <c r="U8" s="53"/>
      <c r="V8" s="53"/>
    </row>
    <row r="9" spans="1:24" ht="19.5" thickBot="1" x14ac:dyDescent="0.35">
      <c r="A9" s="53"/>
      <c r="B9" s="53"/>
      <c r="C9" s="53"/>
      <c r="F9" s="328" t="s">
        <v>573</v>
      </c>
      <c r="G9" s="329">
        <f>SUM(T13:T51)</f>
        <v>0</v>
      </c>
      <c r="H9" s="330"/>
      <c r="I9" s="331"/>
      <c r="J9" s="332"/>
      <c r="K9" s="332"/>
      <c r="L9" s="332"/>
      <c r="M9" s="332"/>
      <c r="N9" s="332"/>
      <c r="O9" s="332"/>
      <c r="P9" s="332"/>
      <c r="Q9" s="332"/>
      <c r="R9" s="327"/>
      <c r="S9" s="53"/>
      <c r="T9" s="53"/>
      <c r="U9" s="53"/>
      <c r="V9" s="53"/>
    </row>
    <row r="10" spans="1:24" ht="18.75" x14ac:dyDescent="0.3">
      <c r="A10" s="53"/>
      <c r="B10" s="53"/>
      <c r="C10" s="53"/>
      <c r="D10" s="53"/>
      <c r="E10" s="53"/>
      <c r="F10" s="53"/>
      <c r="G10" s="53"/>
      <c r="H10" s="53"/>
      <c r="I10" s="53"/>
      <c r="J10" s="333"/>
      <c r="K10" s="333"/>
      <c r="L10" s="333"/>
      <c r="M10" s="333"/>
      <c r="N10" s="334" t="s">
        <v>954</v>
      </c>
      <c r="O10" s="334" t="s">
        <v>954</v>
      </c>
      <c r="P10" s="334" t="s">
        <v>954</v>
      </c>
      <c r="Q10" s="333"/>
      <c r="R10" s="335"/>
      <c r="S10" s="332"/>
      <c r="T10" s="53"/>
      <c r="U10" s="53"/>
      <c r="V10" s="53"/>
    </row>
    <row r="11" spans="1:24" ht="21.75" thickBot="1" x14ac:dyDescent="0.4">
      <c r="A11" s="53"/>
      <c r="B11" s="53"/>
      <c r="C11" s="53"/>
      <c r="D11" s="53"/>
      <c r="E11" s="302" t="s">
        <v>977</v>
      </c>
      <c r="F11" s="53"/>
      <c r="G11" s="53"/>
      <c r="H11" s="53"/>
      <c r="I11" s="569" t="s">
        <v>955</v>
      </c>
      <c r="J11" s="570"/>
      <c r="K11" s="570"/>
      <c r="L11" s="570"/>
      <c r="M11" s="570"/>
      <c r="N11" s="570"/>
      <c r="O11" s="570"/>
      <c r="P11" s="570"/>
      <c r="Q11" s="570"/>
      <c r="R11" s="570"/>
      <c r="S11" s="570"/>
      <c r="T11" s="570"/>
      <c r="U11" s="570"/>
      <c r="V11" s="571"/>
      <c r="W11" s="340" t="s">
        <v>975</v>
      </c>
    </row>
    <row r="12" spans="1:24" ht="117.75" customHeight="1" thickBot="1" x14ac:dyDescent="0.3">
      <c r="B12" s="336" t="s">
        <v>956</v>
      </c>
      <c r="C12" s="336" t="s">
        <v>1</v>
      </c>
      <c r="D12" s="337" t="s">
        <v>957</v>
      </c>
      <c r="E12" s="338" t="s">
        <v>978</v>
      </c>
      <c r="F12" s="338" t="s">
        <v>8</v>
      </c>
      <c r="G12" s="338" t="s">
        <v>4</v>
      </c>
      <c r="H12" s="338" t="s">
        <v>972</v>
      </c>
      <c r="I12" s="339" t="s">
        <v>5</v>
      </c>
      <c r="J12" s="339" t="s">
        <v>958</v>
      </c>
      <c r="K12" s="339" t="s">
        <v>959</v>
      </c>
      <c r="L12" s="339" t="s">
        <v>960</v>
      </c>
      <c r="M12" s="339" t="s">
        <v>961</v>
      </c>
      <c r="N12" s="340" t="s">
        <v>962</v>
      </c>
      <c r="O12" s="340" t="s">
        <v>963</v>
      </c>
      <c r="P12" s="340" t="s">
        <v>964</v>
      </c>
      <c r="Q12" s="341" t="s">
        <v>965</v>
      </c>
      <c r="R12" s="339" t="s">
        <v>1040</v>
      </c>
      <c r="S12" s="342" t="s">
        <v>966</v>
      </c>
      <c r="T12" s="343" t="s">
        <v>6</v>
      </c>
      <c r="U12" s="339" t="s">
        <v>1115</v>
      </c>
      <c r="V12" s="339" t="s">
        <v>1116</v>
      </c>
      <c r="W12" s="340" t="s">
        <v>976</v>
      </c>
      <c r="X12" s="53"/>
    </row>
    <row r="13" spans="1:24" ht="76.150000000000006" customHeight="1" x14ac:dyDescent="0.25">
      <c r="B13" s="125"/>
      <c r="C13" s="344" t="str">
        <f t="shared" ref="C13" si="0">+IFERROR(IF(ISBLANK(B13),"",INDEX(Sites,MATCH(B13,Code_Site,0))),"")</f>
        <v/>
      </c>
      <c r="D13" s="126"/>
      <c r="E13" s="171"/>
      <c r="F13" s="126"/>
      <c r="G13" s="345" t="str">
        <f t="shared" ref="G13" si="1">IFERROR(IF(ISBLANK(F13),"",INDEX(Action,MATCH(F13,Code_Action_Total,0))),"")</f>
        <v/>
      </c>
      <c r="H13" s="154"/>
      <c r="I13" s="126"/>
      <c r="J13" s="126"/>
      <c r="K13" s="162"/>
      <c r="L13" s="127"/>
      <c r="M13" s="127"/>
      <c r="N13" s="346" t="str">
        <f>IF(I13&lt;&gt;"",IF(OR(K13="",L13="",M13=""),"Les colonnes K, L et M doivent obligatoirement être remplies.",IF(OR(K13&lt;'Votre dossier'!$D$10,L13&lt;'Votre dossier'!$D$10,M13&lt;'Votre dossier'!$D$10),"Attention l'opération liée à cette dépense a commencée avant la date de début d'éligibilité des dépenses, elle sera rendue inéligible.","")),"")</f>
        <v/>
      </c>
      <c r="O13" s="347" t="str">
        <f>IF('Votre dossier'!$D$9="","Remplir la date de dépôt de votre demande de subvention initiale dans l'onglet Votre Dossier.",IF($I13&lt;&gt;"",IF(OR($K13="",$L13="",$M13=""),"",IF(OR($L13&lt;'Votre dossier'!$D$9,$M13&lt;'Votre dossier'!$D$9),"La dépense ou l'opération s'est terminée avant le depôt de la demande d'aide, elle sera rendue inéligible.","")),""))</f>
        <v>Remplir la date de dépôt de votre demande de subvention initiale dans l'onglet Votre Dossier.</v>
      </c>
      <c r="P13" s="346" t="str">
        <f>IF(I13="","Renseigner la dénomination du fournisseur",IF(AND($I13&lt;&gt;"",OR(ISBLANK('Votre dossier'!$D$10),ISBLANK('Votre dossier'!#REF!),ISBLANK('Votre dossier'!$D$11))),"Remplir toutes les dates limites du dossier dans l'onglet Votre dossier.",IF(AND(ISBLANK($K13),ISBLANK($L13),ISBLANK($M13)),"",IF($I13&lt;&gt;"",IF($M13&gt;'Votre dossier'!$D$11,"Attention la date limite d'acquittement n'est pas respectée, la dépense sera rendue inéligible.",IF($L13&gt;$M13,"Attention le document payeur a été émis après le paiement, la dépense pourra être rendue inéligible.",""))))))</f>
        <v>Renseigner la dénomination du fournisseur</v>
      </c>
      <c r="Q13" s="348" t="str">
        <f>CONCATENATE($N13," ","
",$O13, " ","
",$P13)</f>
        <v xml:space="preserve"> 
Remplir la date de dépôt de votre demande de subvention initiale dans l'onglet Votre Dossier. 
Renseigner la dénomination du fournisseur</v>
      </c>
      <c r="R13" s="128"/>
      <c r="S13" s="129"/>
      <c r="T13" s="349" t="str">
        <f>IF($R13+$S13=0,"",$R13+$S13)</f>
        <v/>
      </c>
      <c r="U13" s="422"/>
      <c r="V13" s="423"/>
      <c r="W13" s="354" t="str">
        <f>IF(ISBLANK(F13), "", IF(H13="oui", F13&amp;" "&amp;"suivi"&amp;" "&amp;"opé", F13))</f>
        <v/>
      </c>
    </row>
    <row r="14" spans="1:24" ht="76.150000000000006" customHeight="1" x14ac:dyDescent="0.25">
      <c r="B14" s="125"/>
      <c r="C14" s="344" t="str">
        <f t="shared" ref="C14:C51" si="2">+IFERROR(IF(ISBLANK(B14),"",INDEX(Sites,MATCH(B14,Code_Site,0))),"")</f>
        <v/>
      </c>
      <c r="D14" s="126"/>
      <c r="E14" s="171"/>
      <c r="F14" s="126"/>
      <c r="G14" s="345" t="str">
        <f t="shared" ref="G14:G51" si="3">IFERROR(IF(ISBLANK(F14),"",INDEX(Action,MATCH(F14,Code_Action_Total,0))),"")</f>
        <v/>
      </c>
      <c r="H14" s="154"/>
      <c r="I14" s="126"/>
      <c r="J14" s="126"/>
      <c r="K14" s="162"/>
      <c r="L14" s="127"/>
      <c r="M14" s="127"/>
      <c r="N14" s="346" t="str">
        <f>IF(I14&lt;&gt;"",IF(OR(K14="",L14="",M14=""),"Les colonnes K, L et M doivent obligatoirement être remplies.",IF(OR(K14&lt;'Votre dossier'!$D$10,L14&lt;'Votre dossier'!$D$10,M14&lt;'Votre dossier'!$D$10),"Attention l'opération liée à cette dépense a commencée avant la date de début d'éligibilité des dépenses, elle sera rendue inéligible.","")),"")</f>
        <v/>
      </c>
      <c r="O14" s="347" t="str">
        <f>IF('Votre dossier'!$D$9="","Remplir la date de dépôt de votre demande de subvention initiale dans l'onglet Votre Dossier.",IF($I14&lt;&gt;"",IF(OR($K14="",$L14="",$M14=""),"",IF(OR($L14&lt;'Votre dossier'!$D$9,$M14&lt;'Votre dossier'!$D$9),"La dépense ou l'opération s'est terminée avant le depôt de la demande d'aide, elle sera rendue inéligible.","")),""))</f>
        <v>Remplir la date de dépôt de votre demande de subvention initiale dans l'onglet Votre Dossier.</v>
      </c>
      <c r="P14" s="346" t="str">
        <f>IF(I14="","Renseigner la dénomination du fournisseur",IF(AND($I14&lt;&gt;"",OR(ISBLANK('Votre dossier'!$D$10),ISBLANK('Votre dossier'!#REF!),ISBLANK('Votre dossier'!$D$11))),"Remplir toutes les dates limites du dossier dans l'onglet Votre dossier.",IF(AND(ISBLANK($K14),ISBLANK($L14),ISBLANK($M14)),"",IF($I14&lt;&gt;"",IF($M14&gt;'Votre dossier'!$D$11,"Attention la date limite d'acquittement n'est pas respectée, la dépense sera rendue inéligible.",IF($L14&gt;$M14,"Attention le document payeur a été émis après le paiement, la dépense pourra être rendue inéligible.",""))))))</f>
        <v>Renseigner la dénomination du fournisseur</v>
      </c>
      <c r="Q14" s="348" t="str">
        <f t="shared" ref="Q14:Q51" si="4">CONCATENATE($N14," ","
",$O14, " ","
",$P14)</f>
        <v xml:space="preserve"> 
Remplir la date de dépôt de votre demande de subvention initiale dans l'onglet Votre Dossier. 
Renseigner la dénomination du fournisseur</v>
      </c>
      <c r="R14" s="128"/>
      <c r="S14" s="129"/>
      <c r="T14" s="349" t="str">
        <f t="shared" ref="T14:T51" si="5">IF($R14+$S14=0,"",$R14+$S14)</f>
        <v/>
      </c>
      <c r="U14" s="422"/>
      <c r="V14" s="423"/>
      <c r="W14" s="354" t="str">
        <f t="shared" ref="W14:W51" si="6">IF(ISBLANK(F14), "", IF(H14="oui", F14&amp;" "&amp;"suivi"&amp;" "&amp;"opé", F14))</f>
        <v/>
      </c>
    </row>
    <row r="15" spans="1:24" ht="76.150000000000006" customHeight="1" x14ac:dyDescent="0.25">
      <c r="B15" s="125"/>
      <c r="C15" s="344" t="str">
        <f t="shared" si="2"/>
        <v/>
      </c>
      <c r="D15" s="126"/>
      <c r="E15" s="171"/>
      <c r="F15" s="126"/>
      <c r="G15" s="345" t="str">
        <f t="shared" si="3"/>
        <v/>
      </c>
      <c r="H15" s="154"/>
      <c r="I15" s="126"/>
      <c r="J15" s="126"/>
      <c r="K15" s="162"/>
      <c r="L15" s="127"/>
      <c r="M15" s="127"/>
      <c r="N15" s="346" t="str">
        <f>IF(I15&lt;&gt;"",IF(OR(K15="",L15="",M15=""),"Les colonnes K, L et M doivent obligatoirement être remplies.",IF(OR(K15&lt;'Votre dossier'!$D$10,L15&lt;'Votre dossier'!$D$10,M15&lt;'Votre dossier'!$D$10),"Attention l'opération liée à cette dépense a commencée avant la date de début d'éligibilité des dépenses, elle sera rendue inéligible.","")),"")</f>
        <v/>
      </c>
      <c r="O15" s="347" t="str">
        <f>IF('Votre dossier'!$D$9="","Remplir la date de dépôt de votre demande de subvention initiale dans l'onglet Votre Dossier.",IF($I15&lt;&gt;"",IF(OR($K15="",$L15="",$M15=""),"",IF(OR($L15&lt;'Votre dossier'!$D$9,$M15&lt;'Votre dossier'!$D$9),"La dépense ou l'opération s'est terminée avant le depôt de la demande d'aide, elle sera rendue inéligible.","")),""))</f>
        <v>Remplir la date de dépôt de votre demande de subvention initiale dans l'onglet Votre Dossier.</v>
      </c>
      <c r="P15" s="346" t="str">
        <f>IF(I15="","Renseigner la dénomination du fournisseur",IF(AND($I15&lt;&gt;"",OR(ISBLANK('Votre dossier'!$D$10),ISBLANK('Votre dossier'!#REF!),ISBLANK('Votre dossier'!$D$11))),"Remplir toutes les dates limites du dossier dans l'onglet Votre dossier.",IF(AND(ISBLANK($K15),ISBLANK($L15),ISBLANK($M15)),"",IF($I15&lt;&gt;"",IF($M15&gt;'Votre dossier'!$D$11,"Attention la date limite d'acquittement n'est pas respectée, la dépense sera rendue inéligible.",IF($L15&gt;$M15,"Attention le document payeur a été émis après le paiement, la dépense pourra être rendue inéligible.",""))))))</f>
        <v>Renseigner la dénomination du fournisseur</v>
      </c>
      <c r="Q15" s="348" t="str">
        <f t="shared" si="4"/>
        <v xml:space="preserve"> 
Remplir la date de dépôt de votre demande de subvention initiale dans l'onglet Votre Dossier. 
Renseigner la dénomination du fournisseur</v>
      </c>
      <c r="R15" s="128"/>
      <c r="S15" s="129"/>
      <c r="T15" s="349" t="str">
        <f t="shared" si="5"/>
        <v/>
      </c>
      <c r="U15" s="422"/>
      <c r="V15" s="423"/>
      <c r="W15" s="354" t="str">
        <f t="shared" si="6"/>
        <v/>
      </c>
    </row>
    <row r="16" spans="1:24" ht="76.150000000000006" customHeight="1" x14ac:dyDescent="0.25">
      <c r="B16" s="125"/>
      <c r="C16" s="344" t="str">
        <f t="shared" si="2"/>
        <v/>
      </c>
      <c r="D16" s="126"/>
      <c r="E16" s="171"/>
      <c r="F16" s="126"/>
      <c r="G16" s="345" t="str">
        <f t="shared" si="3"/>
        <v/>
      </c>
      <c r="H16" s="154"/>
      <c r="I16" s="126"/>
      <c r="J16" s="126"/>
      <c r="K16" s="162"/>
      <c r="L16" s="127"/>
      <c r="M16" s="127"/>
      <c r="N16" s="346" t="str">
        <f>IF(I16&lt;&gt;"",IF(OR(K16="",L16="",M16=""),"Les colonnes K, L et M doivent obligatoirement être remplies.",IF(OR(K16&lt;'Votre dossier'!$D$10,L16&lt;'Votre dossier'!$D$10,M16&lt;'Votre dossier'!$D$10),"Attention l'opération liée à cette dépense a commencée avant la date de début d'éligibilité des dépenses, elle sera rendue inéligible.","")),"")</f>
        <v/>
      </c>
      <c r="O16" s="347" t="str">
        <f>IF('Votre dossier'!$D$9="","Remplir la date de dépôt de votre demande de subvention initiale dans l'onglet Votre Dossier.",IF($I16&lt;&gt;"",IF(OR($K16="",$L16="",$M16=""),"",IF(OR($L16&lt;'Votre dossier'!$D$9,$M16&lt;'Votre dossier'!$D$9),"La dépense ou l'opération s'est terminée avant le depôt de la demande d'aide, elle sera rendue inéligible.","")),""))</f>
        <v>Remplir la date de dépôt de votre demande de subvention initiale dans l'onglet Votre Dossier.</v>
      </c>
      <c r="P16" s="346" t="str">
        <f>IF(I16="","Renseigner la dénomination du fournisseur",IF(AND($I16&lt;&gt;"",OR(ISBLANK('Votre dossier'!$D$10),ISBLANK('Votre dossier'!#REF!),ISBLANK('Votre dossier'!$D$11))),"Remplir toutes les dates limites du dossier dans l'onglet Votre dossier.",IF(AND(ISBLANK($K16),ISBLANK($L16),ISBLANK($M16)),"",IF($I16&lt;&gt;"",IF($M16&gt;'Votre dossier'!$D$11,"Attention la date limite d'acquittement n'est pas respectée, la dépense sera rendue inéligible.",IF($L16&gt;$M16,"Attention le document payeur a été émis après le paiement, la dépense pourra être rendue inéligible.",""))))))</f>
        <v>Renseigner la dénomination du fournisseur</v>
      </c>
      <c r="Q16" s="348" t="str">
        <f t="shared" si="4"/>
        <v xml:space="preserve"> 
Remplir la date de dépôt de votre demande de subvention initiale dans l'onglet Votre Dossier. 
Renseigner la dénomination du fournisseur</v>
      </c>
      <c r="R16" s="128"/>
      <c r="S16" s="129"/>
      <c r="T16" s="349" t="str">
        <f t="shared" si="5"/>
        <v/>
      </c>
      <c r="U16" s="422"/>
      <c r="V16" s="423"/>
      <c r="W16" s="354" t="str">
        <f t="shared" si="6"/>
        <v/>
      </c>
    </row>
    <row r="17" spans="2:23" ht="76.150000000000006" customHeight="1" x14ac:dyDescent="0.25">
      <c r="B17" s="125"/>
      <c r="C17" s="344" t="str">
        <f t="shared" si="2"/>
        <v/>
      </c>
      <c r="D17" s="126"/>
      <c r="E17" s="171"/>
      <c r="F17" s="126"/>
      <c r="G17" s="345" t="str">
        <f t="shared" si="3"/>
        <v/>
      </c>
      <c r="H17" s="154"/>
      <c r="I17" s="126"/>
      <c r="J17" s="126"/>
      <c r="K17" s="162"/>
      <c r="L17" s="127"/>
      <c r="M17" s="127"/>
      <c r="N17" s="346" t="str">
        <f>IF(I17&lt;&gt;"",IF(OR(K17="",L17="",M17=""),"Les colonnes K, L et M doivent obligatoirement être remplies.",IF(OR(K17&lt;'Votre dossier'!$D$10,L17&lt;'Votre dossier'!$D$10,M17&lt;'Votre dossier'!$D$10),"Attention l'opération liée à cette dépense a commencée avant la date de début d'éligibilité des dépenses, elle sera rendue inéligible.","")),"")</f>
        <v/>
      </c>
      <c r="O17" s="347" t="str">
        <f>IF('Votre dossier'!$D$9="","Remplir la date de dépôt de votre demande de subvention initiale dans l'onglet Votre Dossier.",IF($I17&lt;&gt;"",IF(OR($K17="",$L17="",$M17=""),"",IF(OR($L17&lt;'Votre dossier'!$D$9,$M17&lt;'Votre dossier'!$D$9),"La dépense ou l'opération s'est terminée avant le depôt de la demande d'aide, elle sera rendue inéligible.","")),""))</f>
        <v>Remplir la date de dépôt de votre demande de subvention initiale dans l'onglet Votre Dossier.</v>
      </c>
      <c r="P17" s="346" t="str">
        <f>IF(I17="","Renseigner la dénomination du fournisseur",IF(AND($I17&lt;&gt;"",OR(ISBLANK('Votre dossier'!$D$10),ISBLANK('Votre dossier'!#REF!),ISBLANK('Votre dossier'!$D$11))),"Remplir toutes les dates limites du dossier dans l'onglet Votre dossier.",IF(AND(ISBLANK($K17),ISBLANK($L17),ISBLANK($M17)),"",IF($I17&lt;&gt;"",IF($M17&gt;'Votre dossier'!$D$11,"Attention la date limite d'acquittement n'est pas respectée, la dépense sera rendue inéligible.",IF($L17&gt;$M17,"Attention le document payeur a été émis après le paiement, la dépense pourra être rendue inéligible.",""))))))</f>
        <v>Renseigner la dénomination du fournisseur</v>
      </c>
      <c r="Q17" s="348" t="str">
        <f t="shared" si="4"/>
        <v xml:space="preserve"> 
Remplir la date de dépôt de votre demande de subvention initiale dans l'onglet Votre Dossier. 
Renseigner la dénomination du fournisseur</v>
      </c>
      <c r="R17" s="128"/>
      <c r="S17" s="129"/>
      <c r="T17" s="349" t="str">
        <f t="shared" si="5"/>
        <v/>
      </c>
      <c r="U17" s="422"/>
      <c r="V17" s="423"/>
      <c r="W17" s="354" t="str">
        <f t="shared" si="6"/>
        <v/>
      </c>
    </row>
    <row r="18" spans="2:23" ht="76.150000000000006" customHeight="1" x14ac:dyDescent="0.25">
      <c r="B18" s="125"/>
      <c r="C18" s="344" t="str">
        <f t="shared" si="2"/>
        <v/>
      </c>
      <c r="D18" s="126"/>
      <c r="E18" s="171"/>
      <c r="F18" s="126"/>
      <c r="G18" s="345" t="str">
        <f t="shared" si="3"/>
        <v/>
      </c>
      <c r="H18" s="154"/>
      <c r="I18" s="126"/>
      <c r="J18" s="126"/>
      <c r="K18" s="162"/>
      <c r="L18" s="127"/>
      <c r="M18" s="127"/>
      <c r="N18" s="346" t="str">
        <f>IF(I18&lt;&gt;"",IF(OR(K18="",L18="",M18=""),"Les colonnes K, L et M doivent obligatoirement être remplies.",IF(OR(K18&lt;'Votre dossier'!$D$10,L18&lt;'Votre dossier'!$D$10,M18&lt;'Votre dossier'!$D$10),"Attention l'opération liée à cette dépense a commencée avant la date de début d'éligibilité des dépenses, elle sera rendue inéligible.","")),"")</f>
        <v/>
      </c>
      <c r="O18" s="347" t="str">
        <f>IF('Votre dossier'!$D$9="","Remplir la date de dépôt de votre demande de subvention initiale dans l'onglet Votre Dossier.",IF($I18&lt;&gt;"",IF(OR($K18="",$L18="",$M18=""),"",IF(OR($L18&lt;'Votre dossier'!$D$9,$M18&lt;'Votre dossier'!$D$9),"La dépense ou l'opération s'est terminée avant le depôt de la demande d'aide, elle sera rendue inéligible.","")),""))</f>
        <v>Remplir la date de dépôt de votre demande de subvention initiale dans l'onglet Votre Dossier.</v>
      </c>
      <c r="P18" s="346" t="str">
        <f>IF(I18="","Renseigner la dénomination du fournisseur",IF(AND($I18&lt;&gt;"",OR(ISBLANK('Votre dossier'!$D$10),ISBLANK('Votre dossier'!#REF!),ISBLANK('Votre dossier'!$D$11))),"Remplir toutes les dates limites du dossier dans l'onglet Votre dossier.",IF(AND(ISBLANK($K18),ISBLANK($L18),ISBLANK($M18)),"",IF($I18&lt;&gt;"",IF($M18&gt;'Votre dossier'!$D$11,"Attention la date limite d'acquittement n'est pas respectée, la dépense sera rendue inéligible.",IF($L18&gt;$M18,"Attention le document payeur a été émis après le paiement, la dépense pourra être rendue inéligible.",""))))))</f>
        <v>Renseigner la dénomination du fournisseur</v>
      </c>
      <c r="Q18" s="348" t="str">
        <f t="shared" si="4"/>
        <v xml:space="preserve"> 
Remplir la date de dépôt de votre demande de subvention initiale dans l'onglet Votre Dossier. 
Renseigner la dénomination du fournisseur</v>
      </c>
      <c r="R18" s="128"/>
      <c r="S18" s="129"/>
      <c r="T18" s="349" t="str">
        <f t="shared" si="5"/>
        <v/>
      </c>
      <c r="U18" s="422"/>
      <c r="V18" s="423"/>
      <c r="W18" s="354" t="str">
        <f t="shared" si="6"/>
        <v/>
      </c>
    </row>
    <row r="19" spans="2:23" ht="76.150000000000006" customHeight="1" x14ac:dyDescent="0.25">
      <c r="B19" s="125"/>
      <c r="C19" s="344" t="str">
        <f t="shared" si="2"/>
        <v/>
      </c>
      <c r="D19" s="126"/>
      <c r="E19" s="171"/>
      <c r="F19" s="126"/>
      <c r="G19" s="345" t="str">
        <f t="shared" si="3"/>
        <v/>
      </c>
      <c r="H19" s="154"/>
      <c r="I19" s="126"/>
      <c r="J19" s="126"/>
      <c r="K19" s="162"/>
      <c r="L19" s="127"/>
      <c r="M19" s="127"/>
      <c r="N19" s="346" t="str">
        <f>IF(I19&lt;&gt;"",IF(OR(K19="",L19="",M19=""),"Les colonnes K, L et M doivent obligatoirement être remplies.",IF(OR(K19&lt;'Votre dossier'!$D$10,L19&lt;'Votre dossier'!$D$10,M19&lt;'Votre dossier'!$D$10),"Attention l'opération liée à cette dépense a commencée avant la date de début d'éligibilité des dépenses, elle sera rendue inéligible.","")),"")</f>
        <v/>
      </c>
      <c r="O19" s="347" t="str">
        <f>IF('Votre dossier'!$D$9="","Remplir la date de dépôt de votre demande de subvention initiale dans l'onglet Votre Dossier.",IF($I19&lt;&gt;"",IF(OR($K19="",$L19="",$M19=""),"",IF(OR($L19&lt;'Votre dossier'!$D$9,$M19&lt;'Votre dossier'!$D$9),"La dépense ou l'opération s'est terminée avant le depôt de la demande d'aide, elle sera rendue inéligible.","")),""))</f>
        <v>Remplir la date de dépôt de votre demande de subvention initiale dans l'onglet Votre Dossier.</v>
      </c>
      <c r="P19" s="346" t="str">
        <f>IF(I19="","Renseigner la dénomination du fournisseur",IF(AND($I19&lt;&gt;"",OR(ISBLANK('Votre dossier'!$D$10),ISBLANK('Votre dossier'!#REF!),ISBLANK('Votre dossier'!$D$11))),"Remplir toutes les dates limites du dossier dans l'onglet Votre dossier.",IF(AND(ISBLANK($K19),ISBLANK($L19),ISBLANK($M19)),"",IF($I19&lt;&gt;"",IF($M19&gt;'Votre dossier'!$D$11,"Attention la date limite d'acquittement n'est pas respectée, la dépense sera rendue inéligible.",IF($L19&gt;$M19,"Attention le document payeur a été émis après le paiement, la dépense pourra être rendue inéligible.",""))))))</f>
        <v>Renseigner la dénomination du fournisseur</v>
      </c>
      <c r="Q19" s="348" t="str">
        <f t="shared" si="4"/>
        <v xml:space="preserve"> 
Remplir la date de dépôt de votre demande de subvention initiale dans l'onglet Votre Dossier. 
Renseigner la dénomination du fournisseur</v>
      </c>
      <c r="R19" s="128"/>
      <c r="S19" s="129"/>
      <c r="T19" s="349" t="str">
        <f t="shared" si="5"/>
        <v/>
      </c>
      <c r="U19" s="422"/>
      <c r="V19" s="423"/>
      <c r="W19" s="354" t="str">
        <f t="shared" si="6"/>
        <v/>
      </c>
    </row>
    <row r="20" spans="2:23" ht="76.150000000000006" customHeight="1" x14ac:dyDescent="0.25">
      <c r="B20" s="125"/>
      <c r="C20" s="344" t="str">
        <f t="shared" si="2"/>
        <v/>
      </c>
      <c r="D20" s="126"/>
      <c r="E20" s="171"/>
      <c r="F20" s="126"/>
      <c r="G20" s="345" t="str">
        <f t="shared" si="3"/>
        <v/>
      </c>
      <c r="H20" s="154"/>
      <c r="I20" s="126"/>
      <c r="J20" s="126"/>
      <c r="K20" s="162"/>
      <c r="L20" s="127"/>
      <c r="M20" s="127"/>
      <c r="N20" s="346" t="str">
        <f>IF(I20&lt;&gt;"",IF(OR(K20="",L20="",M20=""),"Les colonnes K, L et M doivent obligatoirement être remplies.",IF(OR(K20&lt;'Votre dossier'!$D$10,L20&lt;'Votre dossier'!$D$10,M20&lt;'Votre dossier'!$D$10),"Attention l'opération liée à cette dépense a commencée avant la date de début d'éligibilité des dépenses, elle sera rendue inéligible.","")),"")</f>
        <v/>
      </c>
      <c r="O20" s="347" t="str">
        <f>IF('Votre dossier'!$D$9="","Remplir la date de dépôt de votre demande de subvention initiale dans l'onglet Votre Dossier.",IF($I20&lt;&gt;"",IF(OR($K20="",$L20="",$M20=""),"",IF(OR($L20&lt;'Votre dossier'!$D$9,$M20&lt;'Votre dossier'!$D$9),"La dépense ou l'opération s'est terminée avant le depôt de la demande d'aide, elle sera rendue inéligible.","")),""))</f>
        <v>Remplir la date de dépôt de votre demande de subvention initiale dans l'onglet Votre Dossier.</v>
      </c>
      <c r="P20" s="346" t="str">
        <f>IF(I20="","Renseigner la dénomination du fournisseur",IF(AND($I20&lt;&gt;"",OR(ISBLANK('Votre dossier'!$D$10),ISBLANK('Votre dossier'!#REF!),ISBLANK('Votre dossier'!$D$11))),"Remplir toutes les dates limites du dossier dans l'onglet Votre dossier.",IF(AND(ISBLANK($K20),ISBLANK($L20),ISBLANK($M20)),"",IF($I20&lt;&gt;"",IF($M20&gt;'Votre dossier'!$D$11,"Attention la date limite d'acquittement n'est pas respectée, la dépense sera rendue inéligible.",IF($L20&gt;$M20,"Attention le document payeur a été émis après le paiement, la dépense pourra être rendue inéligible.",""))))))</f>
        <v>Renseigner la dénomination du fournisseur</v>
      </c>
      <c r="Q20" s="348" t="str">
        <f t="shared" si="4"/>
        <v xml:space="preserve"> 
Remplir la date de dépôt de votre demande de subvention initiale dans l'onglet Votre Dossier. 
Renseigner la dénomination du fournisseur</v>
      </c>
      <c r="R20" s="128"/>
      <c r="S20" s="129"/>
      <c r="T20" s="349" t="str">
        <f t="shared" si="5"/>
        <v/>
      </c>
      <c r="U20" s="422"/>
      <c r="V20" s="423"/>
      <c r="W20" s="354" t="str">
        <f t="shared" si="6"/>
        <v/>
      </c>
    </row>
    <row r="21" spans="2:23" ht="76.150000000000006" customHeight="1" x14ac:dyDescent="0.25">
      <c r="B21" s="125"/>
      <c r="C21" s="344" t="str">
        <f t="shared" si="2"/>
        <v/>
      </c>
      <c r="D21" s="126"/>
      <c r="E21" s="171"/>
      <c r="F21" s="126"/>
      <c r="G21" s="345" t="str">
        <f t="shared" si="3"/>
        <v/>
      </c>
      <c r="H21" s="154"/>
      <c r="I21" s="126"/>
      <c r="J21" s="126"/>
      <c r="K21" s="162"/>
      <c r="L21" s="127"/>
      <c r="M21" s="127"/>
      <c r="N21" s="346" t="str">
        <f>IF(I21&lt;&gt;"",IF(OR(K21="",L21="",M21=""),"Les colonnes K, L et M doivent obligatoirement être remplies.",IF(OR(K21&lt;'Votre dossier'!$D$10,L21&lt;'Votre dossier'!$D$10,M21&lt;'Votre dossier'!$D$10),"Attention l'opération liée à cette dépense a commencée avant la date de début d'éligibilité des dépenses, elle sera rendue inéligible.","")),"")</f>
        <v/>
      </c>
      <c r="O21" s="347" t="str">
        <f>IF('Votre dossier'!$D$9="","Remplir la date de dépôt de votre demande de subvention initiale dans l'onglet Votre Dossier.",IF($I21&lt;&gt;"",IF(OR($K21="",$L21="",$M21=""),"",IF(OR($L21&lt;'Votre dossier'!$D$9,$M21&lt;'Votre dossier'!$D$9),"La dépense ou l'opération s'est terminée avant le depôt de la demande d'aide, elle sera rendue inéligible.","")),""))</f>
        <v>Remplir la date de dépôt de votre demande de subvention initiale dans l'onglet Votre Dossier.</v>
      </c>
      <c r="P21" s="346" t="str">
        <f>IF(I21="","Renseigner la dénomination du fournisseur",IF(AND($I21&lt;&gt;"",OR(ISBLANK('Votre dossier'!$D$10),ISBLANK('Votre dossier'!#REF!),ISBLANK('Votre dossier'!$D$11))),"Remplir toutes les dates limites du dossier dans l'onglet Votre dossier.",IF(AND(ISBLANK($K21),ISBLANK($L21),ISBLANK($M21)),"",IF($I21&lt;&gt;"",IF($M21&gt;'Votre dossier'!$D$11,"Attention la date limite d'acquittement n'est pas respectée, la dépense sera rendue inéligible.",IF($L21&gt;$M21,"Attention le document payeur a été émis après le paiement, la dépense pourra être rendue inéligible.",""))))))</f>
        <v>Renseigner la dénomination du fournisseur</v>
      </c>
      <c r="Q21" s="348" t="str">
        <f t="shared" si="4"/>
        <v xml:space="preserve"> 
Remplir la date de dépôt de votre demande de subvention initiale dans l'onglet Votre Dossier. 
Renseigner la dénomination du fournisseur</v>
      </c>
      <c r="R21" s="128"/>
      <c r="S21" s="129"/>
      <c r="T21" s="349" t="str">
        <f t="shared" si="5"/>
        <v/>
      </c>
      <c r="U21" s="422"/>
      <c r="V21" s="423"/>
      <c r="W21" s="354" t="str">
        <f t="shared" si="6"/>
        <v/>
      </c>
    </row>
    <row r="22" spans="2:23" ht="76.150000000000006" customHeight="1" x14ac:dyDescent="0.25">
      <c r="B22" s="125"/>
      <c r="C22" s="344" t="str">
        <f t="shared" si="2"/>
        <v/>
      </c>
      <c r="D22" s="126"/>
      <c r="E22" s="171"/>
      <c r="F22" s="126"/>
      <c r="G22" s="345" t="str">
        <f t="shared" si="3"/>
        <v/>
      </c>
      <c r="H22" s="154"/>
      <c r="I22" s="126"/>
      <c r="J22" s="126"/>
      <c r="K22" s="162"/>
      <c r="L22" s="127"/>
      <c r="M22" s="127"/>
      <c r="N22" s="346" t="str">
        <f>IF(I22&lt;&gt;"",IF(OR(K22="",L22="",M22=""),"Les colonnes K, L et M doivent obligatoirement être remplies.",IF(OR(K22&lt;'Votre dossier'!$D$10,L22&lt;'Votre dossier'!$D$10,M22&lt;'Votre dossier'!$D$10),"Attention l'opération liée à cette dépense a commencée avant la date de début d'éligibilité des dépenses, elle sera rendue inéligible.","")),"")</f>
        <v/>
      </c>
      <c r="O22" s="347" t="str">
        <f>IF('Votre dossier'!$D$9="","Remplir la date de dépôt de votre demande de subvention initiale dans l'onglet Votre Dossier.",IF($I22&lt;&gt;"",IF(OR($K22="",$L22="",$M22=""),"",IF(OR($L22&lt;'Votre dossier'!$D$9,$M22&lt;'Votre dossier'!$D$9),"La dépense ou l'opération s'est terminée avant le depôt de la demande d'aide, elle sera rendue inéligible.","")),""))</f>
        <v>Remplir la date de dépôt de votre demande de subvention initiale dans l'onglet Votre Dossier.</v>
      </c>
      <c r="P22" s="346" t="str">
        <f>IF(I22="","Renseigner la dénomination du fournisseur",IF(AND($I22&lt;&gt;"",OR(ISBLANK('Votre dossier'!$D$10),ISBLANK('Votre dossier'!#REF!),ISBLANK('Votre dossier'!$D$11))),"Remplir toutes les dates limites du dossier dans l'onglet Votre dossier.",IF(AND(ISBLANK($K22),ISBLANK($L22),ISBLANK($M22)),"",IF($I22&lt;&gt;"",IF($M22&gt;'Votre dossier'!$D$11,"Attention la date limite d'acquittement n'est pas respectée, la dépense sera rendue inéligible.",IF($L22&gt;$M22,"Attention le document payeur a été émis après le paiement, la dépense pourra être rendue inéligible.",""))))))</f>
        <v>Renseigner la dénomination du fournisseur</v>
      </c>
      <c r="Q22" s="348" t="str">
        <f t="shared" si="4"/>
        <v xml:space="preserve"> 
Remplir la date de dépôt de votre demande de subvention initiale dans l'onglet Votre Dossier. 
Renseigner la dénomination du fournisseur</v>
      </c>
      <c r="R22" s="128"/>
      <c r="S22" s="129"/>
      <c r="T22" s="349" t="str">
        <f t="shared" si="5"/>
        <v/>
      </c>
      <c r="U22" s="422"/>
      <c r="V22" s="423"/>
      <c r="W22" s="354" t="str">
        <f t="shared" si="6"/>
        <v/>
      </c>
    </row>
    <row r="23" spans="2:23" ht="76.150000000000006" customHeight="1" x14ac:dyDescent="0.25">
      <c r="B23" s="125"/>
      <c r="C23" s="344" t="str">
        <f t="shared" si="2"/>
        <v/>
      </c>
      <c r="D23" s="126"/>
      <c r="E23" s="171"/>
      <c r="F23" s="126"/>
      <c r="G23" s="345" t="str">
        <f t="shared" si="3"/>
        <v/>
      </c>
      <c r="H23" s="154"/>
      <c r="I23" s="126"/>
      <c r="J23" s="126"/>
      <c r="K23" s="162"/>
      <c r="L23" s="127"/>
      <c r="M23" s="127"/>
      <c r="N23" s="346" t="str">
        <f>IF(I23&lt;&gt;"",IF(OR(K23="",L23="",M23=""),"Les colonnes K, L et M doivent obligatoirement être remplies.",IF(OR(K23&lt;'Votre dossier'!$D$10,L23&lt;'Votre dossier'!$D$10,M23&lt;'Votre dossier'!$D$10),"Attention l'opération liée à cette dépense a commencée avant la date de début d'éligibilité des dépenses, elle sera rendue inéligible.","")),"")</f>
        <v/>
      </c>
      <c r="O23" s="347" t="str">
        <f>IF('Votre dossier'!$D$9="","Remplir la date de dépôt de votre demande de subvention initiale dans l'onglet Votre Dossier.",IF($I23&lt;&gt;"",IF(OR($K23="",$L23="",$M23=""),"",IF(OR($L23&lt;'Votre dossier'!$D$9,$M23&lt;'Votre dossier'!$D$9),"La dépense ou l'opération s'est terminée avant le depôt de la demande d'aide, elle sera rendue inéligible.","")),""))</f>
        <v>Remplir la date de dépôt de votre demande de subvention initiale dans l'onglet Votre Dossier.</v>
      </c>
      <c r="P23" s="346" t="str">
        <f>IF(I23="","Renseigner la dénomination du fournisseur",IF(AND($I23&lt;&gt;"",OR(ISBLANK('Votre dossier'!$D$10),ISBLANK('Votre dossier'!#REF!),ISBLANK('Votre dossier'!$D$11))),"Remplir toutes les dates limites du dossier dans l'onglet Votre dossier.",IF(AND(ISBLANK($K23),ISBLANK($L23),ISBLANK($M23)),"",IF($I23&lt;&gt;"",IF($M23&gt;'Votre dossier'!$D$11,"Attention la date limite d'acquittement n'est pas respectée, la dépense sera rendue inéligible.",IF($L23&gt;$M23,"Attention le document payeur a été émis après le paiement, la dépense pourra être rendue inéligible.",""))))))</f>
        <v>Renseigner la dénomination du fournisseur</v>
      </c>
      <c r="Q23" s="348" t="str">
        <f t="shared" si="4"/>
        <v xml:space="preserve"> 
Remplir la date de dépôt de votre demande de subvention initiale dans l'onglet Votre Dossier. 
Renseigner la dénomination du fournisseur</v>
      </c>
      <c r="R23" s="128"/>
      <c r="S23" s="129"/>
      <c r="T23" s="349" t="str">
        <f t="shared" si="5"/>
        <v/>
      </c>
      <c r="U23" s="422"/>
      <c r="V23" s="423"/>
      <c r="W23" s="354" t="str">
        <f t="shared" si="6"/>
        <v/>
      </c>
    </row>
    <row r="24" spans="2:23" ht="76.150000000000006" customHeight="1" x14ac:dyDescent="0.25">
      <c r="B24" s="125"/>
      <c r="C24" s="344" t="str">
        <f t="shared" si="2"/>
        <v/>
      </c>
      <c r="D24" s="126"/>
      <c r="E24" s="171"/>
      <c r="F24" s="126"/>
      <c r="G24" s="345" t="str">
        <f t="shared" si="3"/>
        <v/>
      </c>
      <c r="H24" s="154"/>
      <c r="I24" s="126"/>
      <c r="J24" s="126"/>
      <c r="K24" s="162"/>
      <c r="L24" s="127"/>
      <c r="M24" s="127"/>
      <c r="N24" s="346" t="str">
        <f>IF(I24&lt;&gt;"",IF(OR(K24="",L24="",M24=""),"Les colonnes K, L et M doivent obligatoirement être remplies.",IF(OR(K24&lt;'Votre dossier'!$D$10,L24&lt;'Votre dossier'!$D$10,M24&lt;'Votre dossier'!$D$10),"Attention l'opération liée à cette dépense a commencée avant la date de début d'éligibilité des dépenses, elle sera rendue inéligible.","")),"")</f>
        <v/>
      </c>
      <c r="O24" s="347" t="str">
        <f>IF('Votre dossier'!$D$9="","Remplir la date de dépôt de votre demande de subvention initiale dans l'onglet Votre Dossier.",IF($I24&lt;&gt;"",IF(OR($K24="",$L24="",$M24=""),"",IF(OR($L24&lt;'Votre dossier'!$D$9,$M24&lt;'Votre dossier'!$D$9),"La dépense ou l'opération s'est terminée avant le depôt de la demande d'aide, elle sera rendue inéligible.","")),""))</f>
        <v>Remplir la date de dépôt de votre demande de subvention initiale dans l'onglet Votre Dossier.</v>
      </c>
      <c r="P24" s="346" t="str">
        <f>IF(I24="","Renseigner la dénomination du fournisseur",IF(AND($I24&lt;&gt;"",OR(ISBLANK('Votre dossier'!$D$10),ISBLANK('Votre dossier'!#REF!),ISBLANK('Votre dossier'!$D$11))),"Remplir toutes les dates limites du dossier dans l'onglet Votre dossier.",IF(AND(ISBLANK($K24),ISBLANK($L24),ISBLANK($M24)),"",IF($I24&lt;&gt;"",IF($M24&gt;'Votre dossier'!$D$11,"Attention la date limite d'acquittement n'est pas respectée, la dépense sera rendue inéligible.",IF($L24&gt;$M24,"Attention le document payeur a été émis après le paiement, la dépense pourra être rendue inéligible.",""))))))</f>
        <v>Renseigner la dénomination du fournisseur</v>
      </c>
      <c r="Q24" s="348" t="str">
        <f t="shared" si="4"/>
        <v xml:space="preserve"> 
Remplir la date de dépôt de votre demande de subvention initiale dans l'onglet Votre Dossier. 
Renseigner la dénomination du fournisseur</v>
      </c>
      <c r="R24" s="128"/>
      <c r="S24" s="129"/>
      <c r="T24" s="349" t="str">
        <f t="shared" si="5"/>
        <v/>
      </c>
      <c r="U24" s="422"/>
      <c r="V24" s="423"/>
      <c r="W24" s="354" t="str">
        <f t="shared" si="6"/>
        <v/>
      </c>
    </row>
    <row r="25" spans="2:23" ht="76.150000000000006" customHeight="1" x14ac:dyDescent="0.25">
      <c r="B25" s="125"/>
      <c r="C25" s="344" t="str">
        <f t="shared" si="2"/>
        <v/>
      </c>
      <c r="D25" s="126"/>
      <c r="E25" s="171"/>
      <c r="F25" s="126"/>
      <c r="G25" s="345" t="str">
        <f t="shared" si="3"/>
        <v/>
      </c>
      <c r="H25" s="154"/>
      <c r="I25" s="126"/>
      <c r="J25" s="126"/>
      <c r="K25" s="162"/>
      <c r="L25" s="127"/>
      <c r="M25" s="127"/>
      <c r="N25" s="346" t="str">
        <f>IF(I25&lt;&gt;"",IF(OR(K25="",L25="",M25=""),"Les colonnes K, L et M doivent obligatoirement être remplies.",IF(OR(K25&lt;'Votre dossier'!$D$10,L25&lt;'Votre dossier'!$D$10,M25&lt;'Votre dossier'!$D$10),"Attention l'opération liée à cette dépense a commencée avant la date de début d'éligibilité des dépenses, elle sera rendue inéligible.","")),"")</f>
        <v/>
      </c>
      <c r="O25" s="347" t="str">
        <f>IF('Votre dossier'!$D$9="","Remplir la date de dépôt de votre demande de subvention initiale dans l'onglet Votre Dossier.",IF($I25&lt;&gt;"",IF(OR($K25="",$L25="",$M25=""),"",IF(OR($L25&lt;'Votre dossier'!$D$9,$M25&lt;'Votre dossier'!$D$9),"La dépense ou l'opération s'est terminée avant le depôt de la demande d'aide, elle sera rendue inéligible.","")),""))</f>
        <v>Remplir la date de dépôt de votre demande de subvention initiale dans l'onglet Votre Dossier.</v>
      </c>
      <c r="P25" s="346" t="str">
        <f>IF(I25="","Renseigner la dénomination du fournisseur",IF(AND($I25&lt;&gt;"",OR(ISBLANK('Votre dossier'!$D$10),ISBLANK('Votre dossier'!#REF!),ISBLANK('Votre dossier'!$D$11))),"Remplir toutes les dates limites du dossier dans l'onglet Votre dossier.",IF(AND(ISBLANK($K25),ISBLANK($L25),ISBLANK($M25)),"",IF($I25&lt;&gt;"",IF($M25&gt;'Votre dossier'!$D$11,"Attention la date limite d'acquittement n'est pas respectée, la dépense sera rendue inéligible.",IF($L25&gt;$M25,"Attention le document payeur a été émis après le paiement, la dépense pourra être rendue inéligible.",""))))))</f>
        <v>Renseigner la dénomination du fournisseur</v>
      </c>
      <c r="Q25" s="348" t="str">
        <f t="shared" si="4"/>
        <v xml:space="preserve"> 
Remplir la date de dépôt de votre demande de subvention initiale dans l'onglet Votre Dossier. 
Renseigner la dénomination du fournisseur</v>
      </c>
      <c r="R25" s="128"/>
      <c r="S25" s="129"/>
      <c r="T25" s="349" t="str">
        <f t="shared" si="5"/>
        <v/>
      </c>
      <c r="U25" s="422"/>
      <c r="V25" s="423"/>
      <c r="W25" s="354" t="str">
        <f t="shared" si="6"/>
        <v/>
      </c>
    </row>
    <row r="26" spans="2:23" ht="76.150000000000006" customHeight="1" x14ac:dyDescent="0.25">
      <c r="B26" s="125"/>
      <c r="C26" s="344" t="str">
        <f t="shared" si="2"/>
        <v/>
      </c>
      <c r="D26" s="126"/>
      <c r="E26" s="171"/>
      <c r="F26" s="126"/>
      <c r="G26" s="345" t="str">
        <f t="shared" si="3"/>
        <v/>
      </c>
      <c r="H26" s="154"/>
      <c r="I26" s="126"/>
      <c r="J26" s="126"/>
      <c r="K26" s="162"/>
      <c r="L26" s="127"/>
      <c r="M26" s="127"/>
      <c r="N26" s="346" t="str">
        <f>IF(I26&lt;&gt;"",IF(OR(K26="",L26="",M26=""),"Les colonnes K, L et M doivent obligatoirement être remplies.",IF(OR(K26&lt;'Votre dossier'!$D$10,L26&lt;'Votre dossier'!$D$10,M26&lt;'Votre dossier'!$D$10),"Attention l'opération liée à cette dépense a commencée avant la date de début d'éligibilité des dépenses, elle sera rendue inéligible.","")),"")</f>
        <v/>
      </c>
      <c r="O26" s="347" t="str">
        <f>IF('Votre dossier'!$D$9="","Remplir la date de dépôt de votre demande de subvention initiale dans l'onglet Votre Dossier.",IF($I26&lt;&gt;"",IF(OR($K26="",$L26="",$M26=""),"",IF(OR($L26&lt;'Votre dossier'!$D$9,$M26&lt;'Votre dossier'!$D$9),"La dépense ou l'opération s'est terminée avant le depôt de la demande d'aide, elle sera rendue inéligible.","")),""))</f>
        <v>Remplir la date de dépôt de votre demande de subvention initiale dans l'onglet Votre Dossier.</v>
      </c>
      <c r="P26" s="346" t="str">
        <f>IF(I26="","Renseigner la dénomination du fournisseur",IF(AND($I26&lt;&gt;"",OR(ISBLANK('Votre dossier'!$D$10),ISBLANK('Votre dossier'!#REF!),ISBLANK('Votre dossier'!$D$11))),"Remplir toutes les dates limites du dossier dans l'onglet Votre dossier.",IF(AND(ISBLANK($K26),ISBLANK($L26),ISBLANK($M26)),"",IF($I26&lt;&gt;"",IF($M26&gt;'Votre dossier'!$D$11,"Attention la date limite d'acquittement n'est pas respectée, la dépense sera rendue inéligible.",IF($L26&gt;$M26,"Attention le document payeur a été émis après le paiement, la dépense pourra être rendue inéligible.",""))))))</f>
        <v>Renseigner la dénomination du fournisseur</v>
      </c>
      <c r="Q26" s="348" t="str">
        <f t="shared" si="4"/>
        <v xml:space="preserve"> 
Remplir la date de dépôt de votre demande de subvention initiale dans l'onglet Votre Dossier. 
Renseigner la dénomination du fournisseur</v>
      </c>
      <c r="R26" s="128"/>
      <c r="S26" s="129"/>
      <c r="T26" s="349" t="str">
        <f t="shared" si="5"/>
        <v/>
      </c>
      <c r="U26" s="422"/>
      <c r="V26" s="423"/>
      <c r="W26" s="354" t="str">
        <f t="shared" si="6"/>
        <v/>
      </c>
    </row>
    <row r="27" spans="2:23" ht="76.150000000000006" customHeight="1" x14ac:dyDescent="0.25">
      <c r="B27" s="125"/>
      <c r="C27" s="344" t="str">
        <f t="shared" si="2"/>
        <v/>
      </c>
      <c r="D27" s="126"/>
      <c r="E27" s="171"/>
      <c r="F27" s="126"/>
      <c r="G27" s="345" t="str">
        <f t="shared" si="3"/>
        <v/>
      </c>
      <c r="H27" s="154"/>
      <c r="I27" s="126"/>
      <c r="J27" s="126"/>
      <c r="K27" s="162"/>
      <c r="L27" s="127"/>
      <c r="M27" s="127"/>
      <c r="N27" s="346" t="str">
        <f>IF(I27&lt;&gt;"",IF(OR(K27="",L27="",M27=""),"Les colonnes K, L et M doivent obligatoirement être remplies.",IF(OR(K27&lt;'Votre dossier'!$D$10,L27&lt;'Votre dossier'!$D$10,M27&lt;'Votre dossier'!$D$10),"Attention l'opération liée à cette dépense a commencée avant la date de début d'éligibilité des dépenses, elle sera rendue inéligible.","")),"")</f>
        <v/>
      </c>
      <c r="O27" s="347" t="str">
        <f>IF('Votre dossier'!$D$9="","Remplir la date de dépôt de votre demande de subvention initiale dans l'onglet Votre Dossier.",IF($I27&lt;&gt;"",IF(OR($K27="",$L27="",$M27=""),"",IF(OR($L27&lt;'Votre dossier'!$D$9,$M27&lt;'Votre dossier'!$D$9),"La dépense ou l'opération s'est terminée avant le depôt de la demande d'aide, elle sera rendue inéligible.","")),""))</f>
        <v>Remplir la date de dépôt de votre demande de subvention initiale dans l'onglet Votre Dossier.</v>
      </c>
      <c r="P27" s="346" t="str">
        <f>IF(I27="","Renseigner la dénomination du fournisseur",IF(AND($I27&lt;&gt;"",OR(ISBLANK('Votre dossier'!$D$10),ISBLANK('Votre dossier'!#REF!),ISBLANK('Votre dossier'!$D$11))),"Remplir toutes les dates limites du dossier dans l'onglet Votre dossier.",IF(AND(ISBLANK($K27),ISBLANK($L27),ISBLANK($M27)),"",IF($I27&lt;&gt;"",IF($M27&gt;'Votre dossier'!$D$11,"Attention la date limite d'acquittement n'est pas respectée, la dépense sera rendue inéligible.",IF($L27&gt;$M27,"Attention le document payeur a été émis après le paiement, la dépense pourra être rendue inéligible.",""))))))</f>
        <v>Renseigner la dénomination du fournisseur</v>
      </c>
      <c r="Q27" s="348" t="str">
        <f t="shared" si="4"/>
        <v xml:space="preserve"> 
Remplir la date de dépôt de votre demande de subvention initiale dans l'onglet Votre Dossier. 
Renseigner la dénomination du fournisseur</v>
      </c>
      <c r="R27" s="128"/>
      <c r="S27" s="129"/>
      <c r="T27" s="349" t="str">
        <f t="shared" si="5"/>
        <v/>
      </c>
      <c r="U27" s="422"/>
      <c r="V27" s="423"/>
      <c r="W27" s="354" t="str">
        <f t="shared" si="6"/>
        <v/>
      </c>
    </row>
    <row r="28" spans="2:23" ht="76.150000000000006" customHeight="1" x14ac:dyDescent="0.25">
      <c r="B28" s="125"/>
      <c r="C28" s="344" t="str">
        <f t="shared" si="2"/>
        <v/>
      </c>
      <c r="D28" s="126"/>
      <c r="E28" s="171"/>
      <c r="F28" s="126"/>
      <c r="G28" s="345" t="str">
        <f t="shared" si="3"/>
        <v/>
      </c>
      <c r="H28" s="154"/>
      <c r="I28" s="126"/>
      <c r="J28" s="126"/>
      <c r="K28" s="162"/>
      <c r="L28" s="127"/>
      <c r="M28" s="127"/>
      <c r="N28" s="346" t="str">
        <f>IF(I28&lt;&gt;"",IF(OR(K28="",L28="",M28=""),"Les colonnes K, L et M doivent obligatoirement être remplies.",IF(OR(K28&lt;'Votre dossier'!$D$10,L28&lt;'Votre dossier'!$D$10,M28&lt;'Votre dossier'!$D$10),"Attention l'opération liée à cette dépense a commencée avant la date de début d'éligibilité des dépenses, elle sera rendue inéligible.","")),"")</f>
        <v/>
      </c>
      <c r="O28" s="347" t="str">
        <f>IF('Votre dossier'!$D$9="","Remplir la date de dépôt de votre demande de subvention initiale dans l'onglet Votre Dossier.",IF($I28&lt;&gt;"",IF(OR($K28="",$L28="",$M28=""),"",IF(OR($L28&lt;'Votre dossier'!$D$9,$M28&lt;'Votre dossier'!$D$9),"La dépense ou l'opération s'est terminée avant le depôt de la demande d'aide, elle sera rendue inéligible.","")),""))</f>
        <v>Remplir la date de dépôt de votre demande de subvention initiale dans l'onglet Votre Dossier.</v>
      </c>
      <c r="P28" s="346" t="str">
        <f>IF(I28="","Renseigner la dénomination du fournisseur",IF(AND($I28&lt;&gt;"",OR(ISBLANK('Votre dossier'!$D$10),ISBLANK('Votre dossier'!#REF!),ISBLANK('Votre dossier'!$D$11))),"Remplir toutes les dates limites du dossier dans l'onglet Votre dossier.",IF(AND(ISBLANK($K28),ISBLANK($L28),ISBLANK($M28)),"",IF($I28&lt;&gt;"",IF($M28&gt;'Votre dossier'!$D$11,"Attention la date limite d'acquittement n'est pas respectée, la dépense sera rendue inéligible.",IF($L28&gt;$M28,"Attention le document payeur a été émis après le paiement, la dépense pourra être rendue inéligible.",""))))))</f>
        <v>Renseigner la dénomination du fournisseur</v>
      </c>
      <c r="Q28" s="348" t="str">
        <f t="shared" si="4"/>
        <v xml:space="preserve"> 
Remplir la date de dépôt de votre demande de subvention initiale dans l'onglet Votre Dossier. 
Renseigner la dénomination du fournisseur</v>
      </c>
      <c r="R28" s="128"/>
      <c r="S28" s="129"/>
      <c r="T28" s="349" t="str">
        <f t="shared" si="5"/>
        <v/>
      </c>
      <c r="U28" s="422"/>
      <c r="V28" s="423"/>
      <c r="W28" s="354" t="str">
        <f t="shared" si="6"/>
        <v/>
      </c>
    </row>
    <row r="29" spans="2:23" ht="76.150000000000006" customHeight="1" x14ac:dyDescent="0.25">
      <c r="B29" s="125"/>
      <c r="C29" s="344" t="str">
        <f t="shared" si="2"/>
        <v/>
      </c>
      <c r="D29" s="126"/>
      <c r="E29" s="171"/>
      <c r="F29" s="126"/>
      <c r="G29" s="345" t="str">
        <f t="shared" si="3"/>
        <v/>
      </c>
      <c r="H29" s="154"/>
      <c r="I29" s="126"/>
      <c r="J29" s="126"/>
      <c r="K29" s="162"/>
      <c r="L29" s="127"/>
      <c r="M29" s="127"/>
      <c r="N29" s="346" t="str">
        <f>IF(I29&lt;&gt;"",IF(OR(K29="",L29="",M29=""),"Les colonnes K, L et M doivent obligatoirement être remplies.",IF(OR(K29&lt;'Votre dossier'!$D$10,L29&lt;'Votre dossier'!$D$10,M29&lt;'Votre dossier'!$D$10),"Attention l'opération liée à cette dépense a commencée avant la date de début d'éligibilité des dépenses, elle sera rendue inéligible.","")),"")</f>
        <v/>
      </c>
      <c r="O29" s="347" t="str">
        <f>IF('Votre dossier'!$D$9="","Remplir la date de dépôt de votre demande de subvention initiale dans l'onglet Votre Dossier.",IF($I29&lt;&gt;"",IF(OR($K29="",$L29="",$M29=""),"",IF(OR($L29&lt;'Votre dossier'!$D$9,$M29&lt;'Votre dossier'!$D$9),"La dépense ou l'opération s'est terminée avant le depôt de la demande d'aide, elle sera rendue inéligible.","")),""))</f>
        <v>Remplir la date de dépôt de votre demande de subvention initiale dans l'onglet Votre Dossier.</v>
      </c>
      <c r="P29" s="346" t="str">
        <f>IF(I29="","Renseigner la dénomination du fournisseur",IF(AND($I29&lt;&gt;"",OR(ISBLANK('Votre dossier'!$D$10),ISBLANK('Votre dossier'!#REF!),ISBLANK('Votre dossier'!$D$11))),"Remplir toutes les dates limites du dossier dans l'onglet Votre dossier.",IF(AND(ISBLANK($K29),ISBLANK($L29),ISBLANK($M29)),"",IF($I29&lt;&gt;"",IF($M29&gt;'Votre dossier'!$D$11,"Attention la date limite d'acquittement n'est pas respectée, la dépense sera rendue inéligible.",IF($L29&gt;$M29,"Attention le document payeur a été émis après le paiement, la dépense pourra être rendue inéligible.",""))))))</f>
        <v>Renseigner la dénomination du fournisseur</v>
      </c>
      <c r="Q29" s="348" t="str">
        <f t="shared" si="4"/>
        <v xml:space="preserve"> 
Remplir la date de dépôt de votre demande de subvention initiale dans l'onglet Votre Dossier. 
Renseigner la dénomination du fournisseur</v>
      </c>
      <c r="R29" s="128"/>
      <c r="S29" s="129"/>
      <c r="T29" s="349" t="str">
        <f t="shared" si="5"/>
        <v/>
      </c>
      <c r="U29" s="422"/>
      <c r="V29" s="423"/>
      <c r="W29" s="354" t="str">
        <f t="shared" si="6"/>
        <v/>
      </c>
    </row>
    <row r="30" spans="2:23" ht="76.150000000000006" customHeight="1" x14ac:dyDescent="0.25">
      <c r="B30" s="125"/>
      <c r="C30" s="344" t="str">
        <f t="shared" si="2"/>
        <v/>
      </c>
      <c r="D30" s="126"/>
      <c r="E30" s="171"/>
      <c r="F30" s="126"/>
      <c r="G30" s="345" t="str">
        <f t="shared" si="3"/>
        <v/>
      </c>
      <c r="H30" s="154"/>
      <c r="I30" s="126"/>
      <c r="J30" s="126"/>
      <c r="K30" s="162"/>
      <c r="L30" s="127"/>
      <c r="M30" s="127"/>
      <c r="N30" s="346" t="str">
        <f>IF(I30&lt;&gt;"",IF(OR(K30="",L30="",M30=""),"Les colonnes K, L et M doivent obligatoirement être remplies.",IF(OR(K30&lt;'Votre dossier'!$D$10,L30&lt;'Votre dossier'!$D$10,M30&lt;'Votre dossier'!$D$10),"Attention l'opération liée à cette dépense a commencée avant la date de début d'éligibilité des dépenses, elle sera rendue inéligible.","")),"")</f>
        <v/>
      </c>
      <c r="O30" s="347" t="str">
        <f>IF('Votre dossier'!$D$9="","Remplir la date de dépôt de votre demande de subvention initiale dans l'onglet Votre Dossier.",IF($I30&lt;&gt;"",IF(OR($K30="",$L30="",$M30=""),"",IF(OR($L30&lt;'Votre dossier'!$D$9,$M30&lt;'Votre dossier'!$D$9),"La dépense ou l'opération s'est terminée avant le depôt de la demande d'aide, elle sera rendue inéligible.","")),""))</f>
        <v>Remplir la date de dépôt de votre demande de subvention initiale dans l'onglet Votre Dossier.</v>
      </c>
      <c r="P30" s="346" t="str">
        <f>IF(I30="","Renseigner la dénomination du fournisseur",IF(AND($I30&lt;&gt;"",OR(ISBLANK('Votre dossier'!$D$10),ISBLANK('Votre dossier'!#REF!),ISBLANK('Votre dossier'!$D$11))),"Remplir toutes les dates limites du dossier dans l'onglet Votre dossier.",IF(AND(ISBLANK($K30),ISBLANK($L30),ISBLANK($M30)),"",IF($I30&lt;&gt;"",IF($M30&gt;'Votre dossier'!$D$11,"Attention la date limite d'acquittement n'est pas respectée, la dépense sera rendue inéligible.",IF($L30&gt;$M30,"Attention le document payeur a été émis après le paiement, la dépense pourra être rendue inéligible.",""))))))</f>
        <v>Renseigner la dénomination du fournisseur</v>
      </c>
      <c r="Q30" s="348" t="str">
        <f t="shared" si="4"/>
        <v xml:space="preserve"> 
Remplir la date de dépôt de votre demande de subvention initiale dans l'onglet Votre Dossier. 
Renseigner la dénomination du fournisseur</v>
      </c>
      <c r="R30" s="128"/>
      <c r="S30" s="129"/>
      <c r="T30" s="349" t="str">
        <f t="shared" si="5"/>
        <v/>
      </c>
      <c r="U30" s="422"/>
      <c r="V30" s="423"/>
      <c r="W30" s="354" t="str">
        <f t="shared" si="6"/>
        <v/>
      </c>
    </row>
    <row r="31" spans="2:23" ht="76.150000000000006" customHeight="1" x14ac:dyDescent="0.25">
      <c r="B31" s="125"/>
      <c r="C31" s="344" t="str">
        <f t="shared" si="2"/>
        <v/>
      </c>
      <c r="D31" s="126"/>
      <c r="E31" s="171"/>
      <c r="F31" s="126"/>
      <c r="G31" s="345" t="str">
        <f t="shared" si="3"/>
        <v/>
      </c>
      <c r="H31" s="154"/>
      <c r="I31" s="126"/>
      <c r="J31" s="126"/>
      <c r="K31" s="162"/>
      <c r="L31" s="127"/>
      <c r="M31" s="127"/>
      <c r="N31" s="346" t="str">
        <f>IF(I31&lt;&gt;"",IF(OR(K31="",L31="",M31=""),"Les colonnes K, L et M doivent obligatoirement être remplies.",IF(OR(K31&lt;'Votre dossier'!$D$10,L31&lt;'Votre dossier'!$D$10,M31&lt;'Votre dossier'!$D$10),"Attention l'opération liée à cette dépense a commencée avant la date de début d'éligibilité des dépenses, elle sera rendue inéligible.","")),"")</f>
        <v/>
      </c>
      <c r="O31" s="347" t="str">
        <f>IF('Votre dossier'!$D$9="","Remplir la date de dépôt de votre demande de subvention initiale dans l'onglet Votre Dossier.",IF($I31&lt;&gt;"",IF(OR($K31="",$L31="",$M31=""),"",IF(OR($L31&lt;'Votre dossier'!$D$9,$M31&lt;'Votre dossier'!$D$9),"La dépense ou l'opération s'est terminée avant le depôt de la demande d'aide, elle sera rendue inéligible.","")),""))</f>
        <v>Remplir la date de dépôt de votre demande de subvention initiale dans l'onglet Votre Dossier.</v>
      </c>
      <c r="P31" s="346" t="str">
        <f>IF(I31="","Renseigner la dénomination du fournisseur",IF(AND($I31&lt;&gt;"",OR(ISBLANK('Votre dossier'!$D$10),ISBLANK('Votre dossier'!#REF!),ISBLANK('Votre dossier'!$D$11))),"Remplir toutes les dates limites du dossier dans l'onglet Votre dossier.",IF(AND(ISBLANK($K31),ISBLANK($L31),ISBLANK($M31)),"",IF($I31&lt;&gt;"",IF($M31&gt;'Votre dossier'!$D$11,"Attention la date limite d'acquittement n'est pas respectée, la dépense sera rendue inéligible.",IF($L31&gt;$M31,"Attention le document payeur a été émis après le paiement, la dépense pourra être rendue inéligible.",""))))))</f>
        <v>Renseigner la dénomination du fournisseur</v>
      </c>
      <c r="Q31" s="348" t="str">
        <f t="shared" si="4"/>
        <v xml:space="preserve"> 
Remplir la date de dépôt de votre demande de subvention initiale dans l'onglet Votre Dossier. 
Renseigner la dénomination du fournisseur</v>
      </c>
      <c r="R31" s="128"/>
      <c r="S31" s="129"/>
      <c r="T31" s="349" t="str">
        <f t="shared" si="5"/>
        <v/>
      </c>
      <c r="U31" s="422"/>
      <c r="V31" s="423"/>
      <c r="W31" s="354" t="str">
        <f t="shared" si="6"/>
        <v/>
      </c>
    </row>
    <row r="32" spans="2:23" ht="76.150000000000006" customHeight="1" x14ac:dyDescent="0.25">
      <c r="B32" s="125"/>
      <c r="C32" s="344" t="str">
        <f t="shared" si="2"/>
        <v/>
      </c>
      <c r="D32" s="126"/>
      <c r="E32" s="171"/>
      <c r="F32" s="126"/>
      <c r="G32" s="345" t="str">
        <f t="shared" si="3"/>
        <v/>
      </c>
      <c r="H32" s="154"/>
      <c r="I32" s="126"/>
      <c r="J32" s="126"/>
      <c r="K32" s="162"/>
      <c r="L32" s="127"/>
      <c r="M32" s="127"/>
      <c r="N32" s="346" t="str">
        <f>IF(I32&lt;&gt;"",IF(OR(K32="",L32="",M32=""),"Les colonnes K, L et M doivent obligatoirement être remplies.",IF(OR(K32&lt;'Votre dossier'!$D$10,L32&lt;'Votre dossier'!$D$10,M32&lt;'Votre dossier'!$D$10),"Attention l'opération liée à cette dépense a commencée avant la date de début d'éligibilité des dépenses, elle sera rendue inéligible.","")),"")</f>
        <v/>
      </c>
      <c r="O32" s="347" t="str">
        <f>IF('Votre dossier'!$D$9="","Remplir la date de dépôt de votre demande de subvention initiale dans l'onglet Votre Dossier.",IF($I32&lt;&gt;"",IF(OR($K32="",$L32="",$M32=""),"",IF(OR($L32&lt;'Votre dossier'!$D$9,$M32&lt;'Votre dossier'!$D$9),"La dépense ou l'opération s'est terminée avant le depôt de la demande d'aide, elle sera rendue inéligible.","")),""))</f>
        <v>Remplir la date de dépôt de votre demande de subvention initiale dans l'onglet Votre Dossier.</v>
      </c>
      <c r="P32" s="346" t="str">
        <f>IF(I32="","Renseigner la dénomination du fournisseur",IF(AND($I32&lt;&gt;"",OR(ISBLANK('Votre dossier'!$D$10),ISBLANK('Votre dossier'!#REF!),ISBLANK('Votre dossier'!$D$11))),"Remplir toutes les dates limites du dossier dans l'onglet Votre dossier.",IF(AND(ISBLANK($K32),ISBLANK($L32),ISBLANK($M32)),"",IF($I32&lt;&gt;"",IF($M32&gt;'Votre dossier'!$D$11,"Attention la date limite d'acquittement n'est pas respectée, la dépense sera rendue inéligible.",IF($L32&gt;$M32,"Attention le document payeur a été émis après le paiement, la dépense pourra être rendue inéligible.",""))))))</f>
        <v>Renseigner la dénomination du fournisseur</v>
      </c>
      <c r="Q32" s="348" t="str">
        <f t="shared" si="4"/>
        <v xml:space="preserve"> 
Remplir la date de dépôt de votre demande de subvention initiale dans l'onglet Votre Dossier. 
Renseigner la dénomination du fournisseur</v>
      </c>
      <c r="R32" s="128"/>
      <c r="S32" s="129"/>
      <c r="T32" s="349" t="str">
        <f t="shared" si="5"/>
        <v/>
      </c>
      <c r="U32" s="422"/>
      <c r="V32" s="423"/>
      <c r="W32" s="354" t="str">
        <f t="shared" si="6"/>
        <v/>
      </c>
    </row>
    <row r="33" spans="2:23" ht="76.150000000000006" customHeight="1" x14ac:dyDescent="0.25">
      <c r="B33" s="125"/>
      <c r="C33" s="344" t="str">
        <f t="shared" si="2"/>
        <v/>
      </c>
      <c r="D33" s="126"/>
      <c r="E33" s="171"/>
      <c r="F33" s="126"/>
      <c r="G33" s="345" t="str">
        <f t="shared" si="3"/>
        <v/>
      </c>
      <c r="H33" s="154"/>
      <c r="I33" s="126"/>
      <c r="J33" s="126"/>
      <c r="K33" s="162"/>
      <c r="L33" s="127"/>
      <c r="M33" s="127"/>
      <c r="N33" s="346" t="str">
        <f>IF(I33&lt;&gt;"",IF(OR(K33="",L33="",M33=""),"Les colonnes K, L et M doivent obligatoirement être remplies.",IF(OR(K33&lt;'Votre dossier'!$D$10,L33&lt;'Votre dossier'!$D$10,M33&lt;'Votre dossier'!$D$10),"Attention l'opération liée à cette dépense a commencée avant la date de début d'éligibilité des dépenses, elle sera rendue inéligible.","")),"")</f>
        <v/>
      </c>
      <c r="O33" s="347" t="str">
        <f>IF('Votre dossier'!$D$9="","Remplir la date de dépôt de votre demande de subvention initiale dans l'onglet Votre Dossier.",IF($I33&lt;&gt;"",IF(OR($K33="",$L33="",$M33=""),"",IF(OR($L33&lt;'Votre dossier'!$D$9,$M33&lt;'Votre dossier'!$D$9),"La dépense ou l'opération s'est terminée avant le depôt de la demande d'aide, elle sera rendue inéligible.","")),""))</f>
        <v>Remplir la date de dépôt de votre demande de subvention initiale dans l'onglet Votre Dossier.</v>
      </c>
      <c r="P33" s="346" t="str">
        <f>IF(I33="","Renseigner la dénomination du fournisseur",IF(AND($I33&lt;&gt;"",OR(ISBLANK('Votre dossier'!$D$10),ISBLANK('Votre dossier'!#REF!),ISBLANK('Votre dossier'!$D$11))),"Remplir toutes les dates limites du dossier dans l'onglet Votre dossier.",IF(AND(ISBLANK($K33),ISBLANK($L33),ISBLANK($M33)),"",IF($I33&lt;&gt;"",IF($M33&gt;'Votre dossier'!$D$11,"Attention la date limite d'acquittement n'est pas respectée, la dépense sera rendue inéligible.",IF($L33&gt;$M33,"Attention le document payeur a été émis après le paiement, la dépense pourra être rendue inéligible.",""))))))</f>
        <v>Renseigner la dénomination du fournisseur</v>
      </c>
      <c r="Q33" s="348" t="str">
        <f t="shared" si="4"/>
        <v xml:space="preserve"> 
Remplir la date de dépôt de votre demande de subvention initiale dans l'onglet Votre Dossier. 
Renseigner la dénomination du fournisseur</v>
      </c>
      <c r="R33" s="128"/>
      <c r="S33" s="129"/>
      <c r="T33" s="349" t="str">
        <f t="shared" si="5"/>
        <v/>
      </c>
      <c r="U33" s="422"/>
      <c r="V33" s="423"/>
      <c r="W33" s="354" t="str">
        <f t="shared" si="6"/>
        <v/>
      </c>
    </row>
    <row r="34" spans="2:23" ht="76.150000000000006" customHeight="1" x14ac:dyDescent="0.25">
      <c r="B34" s="125"/>
      <c r="C34" s="344" t="str">
        <f t="shared" si="2"/>
        <v/>
      </c>
      <c r="D34" s="126"/>
      <c r="E34" s="171"/>
      <c r="F34" s="126"/>
      <c r="G34" s="345" t="str">
        <f t="shared" si="3"/>
        <v/>
      </c>
      <c r="H34" s="154"/>
      <c r="I34" s="126"/>
      <c r="J34" s="126"/>
      <c r="K34" s="162"/>
      <c r="L34" s="127"/>
      <c r="M34" s="127"/>
      <c r="N34" s="346" t="str">
        <f>IF(I34&lt;&gt;"",IF(OR(K34="",L34="",M34=""),"Les colonnes K, L et M doivent obligatoirement être remplies.",IF(OR(K34&lt;'Votre dossier'!$D$10,L34&lt;'Votre dossier'!$D$10,M34&lt;'Votre dossier'!$D$10),"Attention l'opération liée à cette dépense a commencée avant la date de début d'éligibilité des dépenses, elle sera rendue inéligible.","")),"")</f>
        <v/>
      </c>
      <c r="O34" s="347" t="str">
        <f>IF('Votre dossier'!$D$9="","Remplir la date de dépôt de votre demande de subvention initiale dans l'onglet Votre Dossier.",IF($I34&lt;&gt;"",IF(OR($K34="",$L34="",$M34=""),"",IF(OR($L34&lt;'Votre dossier'!$D$9,$M34&lt;'Votre dossier'!$D$9),"La dépense ou l'opération s'est terminée avant le depôt de la demande d'aide, elle sera rendue inéligible.","")),""))</f>
        <v>Remplir la date de dépôt de votre demande de subvention initiale dans l'onglet Votre Dossier.</v>
      </c>
      <c r="P34" s="346" t="str">
        <f>IF(I34="","Renseigner la dénomination du fournisseur",IF(AND($I34&lt;&gt;"",OR(ISBLANK('Votre dossier'!$D$10),ISBLANK('Votre dossier'!#REF!),ISBLANK('Votre dossier'!$D$11))),"Remplir toutes les dates limites du dossier dans l'onglet Votre dossier.",IF(AND(ISBLANK($K34),ISBLANK($L34),ISBLANK($M34)),"",IF($I34&lt;&gt;"",IF($M34&gt;'Votre dossier'!$D$11,"Attention la date limite d'acquittement n'est pas respectée, la dépense sera rendue inéligible.",IF($L34&gt;$M34,"Attention le document payeur a été émis après le paiement, la dépense pourra être rendue inéligible.",""))))))</f>
        <v>Renseigner la dénomination du fournisseur</v>
      </c>
      <c r="Q34" s="348" t="str">
        <f t="shared" si="4"/>
        <v xml:space="preserve"> 
Remplir la date de dépôt de votre demande de subvention initiale dans l'onglet Votre Dossier. 
Renseigner la dénomination du fournisseur</v>
      </c>
      <c r="R34" s="128"/>
      <c r="S34" s="129"/>
      <c r="T34" s="349" t="str">
        <f t="shared" si="5"/>
        <v/>
      </c>
      <c r="U34" s="422"/>
      <c r="V34" s="423"/>
      <c r="W34" s="354" t="str">
        <f t="shared" si="6"/>
        <v/>
      </c>
    </row>
    <row r="35" spans="2:23" ht="76.150000000000006" customHeight="1" x14ac:dyDescent="0.25">
      <c r="B35" s="125"/>
      <c r="C35" s="344" t="str">
        <f t="shared" si="2"/>
        <v/>
      </c>
      <c r="D35" s="126"/>
      <c r="E35" s="171"/>
      <c r="F35" s="126"/>
      <c r="G35" s="345" t="str">
        <f t="shared" si="3"/>
        <v/>
      </c>
      <c r="H35" s="154"/>
      <c r="I35" s="126"/>
      <c r="J35" s="126"/>
      <c r="K35" s="162"/>
      <c r="L35" s="127"/>
      <c r="M35" s="127"/>
      <c r="N35" s="346" t="str">
        <f>IF(I35&lt;&gt;"",IF(OR(K35="",L35="",M35=""),"Les colonnes K, L et M doivent obligatoirement être remplies.",IF(OR(K35&lt;'Votre dossier'!$D$10,L35&lt;'Votre dossier'!$D$10,M35&lt;'Votre dossier'!$D$10),"Attention l'opération liée à cette dépense a commencée avant la date de début d'éligibilité des dépenses, elle sera rendue inéligible.","")),"")</f>
        <v/>
      </c>
      <c r="O35" s="347" t="str">
        <f>IF('Votre dossier'!$D$9="","Remplir la date de dépôt de votre demande de subvention initiale dans l'onglet Votre Dossier.",IF($I35&lt;&gt;"",IF(OR($K35="",$L35="",$M35=""),"",IF(OR($L35&lt;'Votre dossier'!$D$9,$M35&lt;'Votre dossier'!$D$9),"La dépense ou l'opération s'est terminée avant le depôt de la demande d'aide, elle sera rendue inéligible.","")),""))</f>
        <v>Remplir la date de dépôt de votre demande de subvention initiale dans l'onglet Votre Dossier.</v>
      </c>
      <c r="P35" s="346" t="str">
        <f>IF(I35="","Renseigner la dénomination du fournisseur",IF(AND($I35&lt;&gt;"",OR(ISBLANK('Votre dossier'!$D$10),ISBLANK('Votre dossier'!#REF!),ISBLANK('Votre dossier'!$D$11))),"Remplir toutes les dates limites du dossier dans l'onglet Votre dossier.",IF(AND(ISBLANK($K35),ISBLANK($L35),ISBLANK($M35)),"",IF($I35&lt;&gt;"",IF($M35&gt;'Votre dossier'!$D$11,"Attention la date limite d'acquittement n'est pas respectée, la dépense sera rendue inéligible.",IF($L35&gt;$M35,"Attention le document payeur a été émis après le paiement, la dépense pourra être rendue inéligible.",""))))))</f>
        <v>Renseigner la dénomination du fournisseur</v>
      </c>
      <c r="Q35" s="348" t="str">
        <f t="shared" si="4"/>
        <v xml:space="preserve"> 
Remplir la date de dépôt de votre demande de subvention initiale dans l'onglet Votre Dossier. 
Renseigner la dénomination du fournisseur</v>
      </c>
      <c r="R35" s="128"/>
      <c r="S35" s="129"/>
      <c r="T35" s="349" t="str">
        <f t="shared" si="5"/>
        <v/>
      </c>
      <c r="U35" s="422"/>
      <c r="V35" s="423"/>
      <c r="W35" s="354" t="str">
        <f t="shared" si="6"/>
        <v/>
      </c>
    </row>
    <row r="36" spans="2:23" ht="76.150000000000006" customHeight="1" x14ac:dyDescent="0.25">
      <c r="B36" s="125"/>
      <c r="C36" s="344" t="str">
        <f t="shared" si="2"/>
        <v/>
      </c>
      <c r="D36" s="126"/>
      <c r="E36" s="171"/>
      <c r="F36" s="126"/>
      <c r="G36" s="345" t="str">
        <f t="shared" si="3"/>
        <v/>
      </c>
      <c r="H36" s="154"/>
      <c r="I36" s="126"/>
      <c r="J36" s="126"/>
      <c r="K36" s="162"/>
      <c r="L36" s="127"/>
      <c r="M36" s="127"/>
      <c r="N36" s="346" t="str">
        <f>IF(I36&lt;&gt;"",IF(OR(K36="",L36="",M36=""),"Les colonnes K, L et M doivent obligatoirement être remplies.",IF(OR(K36&lt;'Votre dossier'!$D$10,L36&lt;'Votre dossier'!$D$10,M36&lt;'Votre dossier'!$D$10),"Attention l'opération liée à cette dépense a commencée avant la date de début d'éligibilité des dépenses, elle sera rendue inéligible.","")),"")</f>
        <v/>
      </c>
      <c r="O36" s="347" t="str">
        <f>IF('Votre dossier'!$D$9="","Remplir la date de dépôt de votre demande de subvention initiale dans l'onglet Votre Dossier.",IF($I36&lt;&gt;"",IF(OR($K36="",$L36="",$M36=""),"",IF(OR($L36&lt;'Votre dossier'!$D$9,$M36&lt;'Votre dossier'!$D$9),"La dépense ou l'opération s'est terminée avant le depôt de la demande d'aide, elle sera rendue inéligible.","")),""))</f>
        <v>Remplir la date de dépôt de votre demande de subvention initiale dans l'onglet Votre Dossier.</v>
      </c>
      <c r="P36" s="346" t="str">
        <f>IF(I36="","Renseigner la dénomination du fournisseur",IF(AND($I36&lt;&gt;"",OR(ISBLANK('Votre dossier'!$D$10),ISBLANK('Votre dossier'!#REF!),ISBLANK('Votre dossier'!$D$11))),"Remplir toutes les dates limites du dossier dans l'onglet Votre dossier.",IF(AND(ISBLANK($K36),ISBLANK($L36),ISBLANK($M36)),"",IF($I36&lt;&gt;"",IF($M36&gt;'Votre dossier'!$D$11,"Attention la date limite d'acquittement n'est pas respectée, la dépense sera rendue inéligible.",IF($L36&gt;$M36,"Attention le document payeur a été émis après le paiement, la dépense pourra être rendue inéligible.",""))))))</f>
        <v>Renseigner la dénomination du fournisseur</v>
      </c>
      <c r="Q36" s="348" t="str">
        <f t="shared" si="4"/>
        <v xml:space="preserve"> 
Remplir la date de dépôt de votre demande de subvention initiale dans l'onglet Votre Dossier. 
Renseigner la dénomination du fournisseur</v>
      </c>
      <c r="R36" s="128"/>
      <c r="S36" s="129"/>
      <c r="T36" s="349" t="str">
        <f t="shared" si="5"/>
        <v/>
      </c>
      <c r="U36" s="422"/>
      <c r="V36" s="423"/>
      <c r="W36" s="354" t="str">
        <f t="shared" si="6"/>
        <v/>
      </c>
    </row>
    <row r="37" spans="2:23" ht="76.150000000000006" customHeight="1" x14ac:dyDescent="0.25">
      <c r="B37" s="125"/>
      <c r="C37" s="344" t="str">
        <f t="shared" si="2"/>
        <v/>
      </c>
      <c r="D37" s="126"/>
      <c r="E37" s="171"/>
      <c r="F37" s="126"/>
      <c r="G37" s="345" t="str">
        <f t="shared" si="3"/>
        <v/>
      </c>
      <c r="H37" s="154"/>
      <c r="I37" s="126"/>
      <c r="J37" s="126"/>
      <c r="K37" s="162"/>
      <c r="L37" s="127"/>
      <c r="M37" s="127"/>
      <c r="N37" s="346" t="str">
        <f>IF(I37&lt;&gt;"",IF(OR(K37="",L37="",M37=""),"Les colonnes K, L et M doivent obligatoirement être remplies.",IF(OR(K37&lt;'Votre dossier'!$D$10,L37&lt;'Votre dossier'!$D$10,M37&lt;'Votre dossier'!$D$10),"Attention l'opération liée à cette dépense a commencée avant la date de début d'éligibilité des dépenses, elle sera rendue inéligible.","")),"")</f>
        <v/>
      </c>
      <c r="O37" s="347" t="str">
        <f>IF('Votre dossier'!$D$9="","Remplir la date de dépôt de votre demande de subvention initiale dans l'onglet Votre Dossier.",IF($I37&lt;&gt;"",IF(OR($K37="",$L37="",$M37=""),"",IF(OR($L37&lt;'Votre dossier'!$D$9,$M37&lt;'Votre dossier'!$D$9),"La dépense ou l'opération s'est terminée avant le depôt de la demande d'aide, elle sera rendue inéligible.","")),""))</f>
        <v>Remplir la date de dépôt de votre demande de subvention initiale dans l'onglet Votre Dossier.</v>
      </c>
      <c r="P37" s="346" t="str">
        <f>IF(I37="","Renseigner la dénomination du fournisseur",IF(AND($I37&lt;&gt;"",OR(ISBLANK('Votre dossier'!$D$10),ISBLANK('Votre dossier'!#REF!),ISBLANK('Votre dossier'!$D$11))),"Remplir toutes les dates limites du dossier dans l'onglet Votre dossier.",IF(AND(ISBLANK($K37),ISBLANK($L37),ISBLANK($M37)),"",IF($I37&lt;&gt;"",IF($M37&gt;'Votre dossier'!$D$11,"Attention la date limite d'acquittement n'est pas respectée, la dépense sera rendue inéligible.",IF($L37&gt;$M37,"Attention le document payeur a été émis après le paiement, la dépense pourra être rendue inéligible.",""))))))</f>
        <v>Renseigner la dénomination du fournisseur</v>
      </c>
      <c r="Q37" s="348" t="str">
        <f t="shared" si="4"/>
        <v xml:space="preserve"> 
Remplir la date de dépôt de votre demande de subvention initiale dans l'onglet Votre Dossier. 
Renseigner la dénomination du fournisseur</v>
      </c>
      <c r="R37" s="128"/>
      <c r="S37" s="129"/>
      <c r="T37" s="349" t="str">
        <f t="shared" si="5"/>
        <v/>
      </c>
      <c r="U37" s="422"/>
      <c r="V37" s="423"/>
      <c r="W37" s="354" t="str">
        <f t="shared" si="6"/>
        <v/>
      </c>
    </row>
    <row r="38" spans="2:23" ht="76.150000000000006" customHeight="1" x14ac:dyDescent="0.25">
      <c r="B38" s="125"/>
      <c r="C38" s="344" t="str">
        <f t="shared" si="2"/>
        <v/>
      </c>
      <c r="D38" s="126"/>
      <c r="E38" s="171"/>
      <c r="F38" s="126"/>
      <c r="G38" s="345" t="str">
        <f t="shared" si="3"/>
        <v/>
      </c>
      <c r="H38" s="154"/>
      <c r="I38" s="126"/>
      <c r="J38" s="126"/>
      <c r="K38" s="162"/>
      <c r="L38" s="127"/>
      <c r="M38" s="127"/>
      <c r="N38" s="346" t="str">
        <f>IF(I38&lt;&gt;"",IF(OR(K38="",L38="",M38=""),"Les colonnes K, L et M doivent obligatoirement être remplies.",IF(OR(K38&lt;'Votre dossier'!$D$10,L38&lt;'Votre dossier'!$D$10,M38&lt;'Votre dossier'!$D$10),"Attention l'opération liée à cette dépense a commencée avant la date de début d'éligibilité des dépenses, elle sera rendue inéligible.","")),"")</f>
        <v/>
      </c>
      <c r="O38" s="347" t="str">
        <f>IF('Votre dossier'!$D$9="","Remplir la date de dépôt de votre demande de subvention initiale dans l'onglet Votre Dossier.",IF($I38&lt;&gt;"",IF(OR($K38="",$L38="",$M38=""),"",IF(OR($L38&lt;'Votre dossier'!$D$9,$M38&lt;'Votre dossier'!$D$9),"La dépense ou l'opération s'est terminée avant le depôt de la demande d'aide, elle sera rendue inéligible.","")),""))</f>
        <v>Remplir la date de dépôt de votre demande de subvention initiale dans l'onglet Votre Dossier.</v>
      </c>
      <c r="P38" s="346" t="str">
        <f>IF(I38="","Renseigner la dénomination du fournisseur",IF(AND($I38&lt;&gt;"",OR(ISBLANK('Votre dossier'!$D$10),ISBLANK('Votre dossier'!#REF!),ISBLANK('Votre dossier'!$D$11))),"Remplir toutes les dates limites du dossier dans l'onglet Votre dossier.",IF(AND(ISBLANK($K38),ISBLANK($L38),ISBLANK($M38)),"",IF($I38&lt;&gt;"",IF($M38&gt;'Votre dossier'!$D$11,"Attention la date limite d'acquittement n'est pas respectée, la dépense sera rendue inéligible.",IF($L38&gt;$M38,"Attention le document payeur a été émis après le paiement, la dépense pourra être rendue inéligible.",""))))))</f>
        <v>Renseigner la dénomination du fournisseur</v>
      </c>
      <c r="Q38" s="348" t="str">
        <f t="shared" si="4"/>
        <v xml:space="preserve"> 
Remplir la date de dépôt de votre demande de subvention initiale dans l'onglet Votre Dossier. 
Renseigner la dénomination du fournisseur</v>
      </c>
      <c r="R38" s="128"/>
      <c r="S38" s="129"/>
      <c r="T38" s="349" t="str">
        <f t="shared" si="5"/>
        <v/>
      </c>
      <c r="U38" s="422"/>
      <c r="V38" s="423"/>
      <c r="W38" s="354" t="str">
        <f t="shared" si="6"/>
        <v/>
      </c>
    </row>
    <row r="39" spans="2:23" ht="76.150000000000006" customHeight="1" x14ac:dyDescent="0.25">
      <c r="B39" s="125"/>
      <c r="C39" s="344" t="str">
        <f t="shared" si="2"/>
        <v/>
      </c>
      <c r="D39" s="126"/>
      <c r="E39" s="171"/>
      <c r="F39" s="126"/>
      <c r="G39" s="345" t="str">
        <f t="shared" si="3"/>
        <v/>
      </c>
      <c r="H39" s="154"/>
      <c r="I39" s="126"/>
      <c r="J39" s="126"/>
      <c r="K39" s="162"/>
      <c r="L39" s="127"/>
      <c r="M39" s="127"/>
      <c r="N39" s="346" t="str">
        <f>IF(I39&lt;&gt;"",IF(OR(K39="",L39="",M39=""),"Les colonnes K, L et M doivent obligatoirement être remplies.",IF(OR(K39&lt;'Votre dossier'!$D$10,L39&lt;'Votre dossier'!$D$10,M39&lt;'Votre dossier'!$D$10),"Attention l'opération liée à cette dépense a commencée avant la date de début d'éligibilité des dépenses, elle sera rendue inéligible.","")),"")</f>
        <v/>
      </c>
      <c r="O39" s="347" t="str">
        <f>IF('Votre dossier'!$D$9="","Remplir la date de dépôt de votre demande de subvention initiale dans l'onglet Votre Dossier.",IF($I39&lt;&gt;"",IF(OR($K39="",$L39="",$M39=""),"",IF(OR($L39&lt;'Votre dossier'!$D$9,$M39&lt;'Votre dossier'!$D$9),"La dépense ou l'opération s'est terminée avant le depôt de la demande d'aide, elle sera rendue inéligible.","")),""))</f>
        <v>Remplir la date de dépôt de votre demande de subvention initiale dans l'onglet Votre Dossier.</v>
      </c>
      <c r="P39" s="346" t="str">
        <f>IF(I39="","Renseigner la dénomination du fournisseur",IF(AND($I39&lt;&gt;"",OR(ISBLANK('Votre dossier'!$D$10),ISBLANK('Votre dossier'!#REF!),ISBLANK('Votre dossier'!$D$11))),"Remplir toutes les dates limites du dossier dans l'onglet Votre dossier.",IF(AND(ISBLANK($K39),ISBLANK($L39),ISBLANK($M39)),"",IF($I39&lt;&gt;"",IF($M39&gt;'Votre dossier'!$D$11,"Attention la date limite d'acquittement n'est pas respectée, la dépense sera rendue inéligible.",IF($L39&gt;$M39,"Attention le document payeur a été émis après le paiement, la dépense pourra être rendue inéligible.",""))))))</f>
        <v>Renseigner la dénomination du fournisseur</v>
      </c>
      <c r="Q39" s="348" t="str">
        <f t="shared" si="4"/>
        <v xml:space="preserve"> 
Remplir la date de dépôt de votre demande de subvention initiale dans l'onglet Votre Dossier. 
Renseigner la dénomination du fournisseur</v>
      </c>
      <c r="R39" s="128"/>
      <c r="S39" s="129"/>
      <c r="T39" s="349" t="str">
        <f t="shared" si="5"/>
        <v/>
      </c>
      <c r="U39" s="422"/>
      <c r="V39" s="423"/>
      <c r="W39" s="354" t="str">
        <f t="shared" si="6"/>
        <v/>
      </c>
    </row>
    <row r="40" spans="2:23" ht="76.150000000000006" customHeight="1" x14ac:dyDescent="0.25">
      <c r="B40" s="125"/>
      <c r="C40" s="344" t="str">
        <f t="shared" si="2"/>
        <v/>
      </c>
      <c r="D40" s="126"/>
      <c r="E40" s="171"/>
      <c r="F40" s="126"/>
      <c r="G40" s="345" t="str">
        <f t="shared" si="3"/>
        <v/>
      </c>
      <c r="H40" s="154"/>
      <c r="I40" s="126"/>
      <c r="J40" s="126"/>
      <c r="K40" s="162"/>
      <c r="L40" s="127"/>
      <c r="M40" s="127"/>
      <c r="N40" s="346" t="str">
        <f>IF(I40&lt;&gt;"",IF(OR(K40="",L40="",M40=""),"Les colonnes K, L et M doivent obligatoirement être remplies.",IF(OR(K40&lt;'Votre dossier'!$D$10,L40&lt;'Votre dossier'!$D$10,M40&lt;'Votre dossier'!$D$10),"Attention l'opération liée à cette dépense a commencée avant la date de début d'éligibilité des dépenses, elle sera rendue inéligible.","")),"")</f>
        <v/>
      </c>
      <c r="O40" s="347" t="str">
        <f>IF('Votre dossier'!$D$9="","Remplir la date de dépôt de votre demande de subvention initiale dans l'onglet Votre Dossier.",IF($I40&lt;&gt;"",IF(OR($K40="",$L40="",$M40=""),"",IF(OR($L40&lt;'Votre dossier'!$D$9,$M40&lt;'Votre dossier'!$D$9),"La dépense ou l'opération s'est terminée avant le depôt de la demande d'aide, elle sera rendue inéligible.","")),""))</f>
        <v>Remplir la date de dépôt de votre demande de subvention initiale dans l'onglet Votre Dossier.</v>
      </c>
      <c r="P40" s="346" t="str">
        <f>IF(I40="","Renseigner la dénomination du fournisseur",IF(AND($I40&lt;&gt;"",OR(ISBLANK('Votre dossier'!$D$10),ISBLANK('Votre dossier'!#REF!),ISBLANK('Votre dossier'!$D$11))),"Remplir toutes les dates limites du dossier dans l'onglet Votre dossier.",IF(AND(ISBLANK($K40),ISBLANK($L40),ISBLANK($M40)),"",IF($I40&lt;&gt;"",IF($M40&gt;'Votre dossier'!$D$11,"Attention la date limite d'acquittement n'est pas respectée, la dépense sera rendue inéligible.",IF($L40&gt;$M40,"Attention le document payeur a été émis après le paiement, la dépense pourra être rendue inéligible.",""))))))</f>
        <v>Renseigner la dénomination du fournisseur</v>
      </c>
      <c r="Q40" s="348" t="str">
        <f t="shared" si="4"/>
        <v xml:space="preserve"> 
Remplir la date de dépôt de votre demande de subvention initiale dans l'onglet Votre Dossier. 
Renseigner la dénomination du fournisseur</v>
      </c>
      <c r="R40" s="128"/>
      <c r="S40" s="129"/>
      <c r="T40" s="349" t="str">
        <f t="shared" si="5"/>
        <v/>
      </c>
      <c r="U40" s="422"/>
      <c r="V40" s="423"/>
      <c r="W40" s="354" t="str">
        <f t="shared" si="6"/>
        <v/>
      </c>
    </row>
    <row r="41" spans="2:23" ht="76.150000000000006" customHeight="1" x14ac:dyDescent="0.25">
      <c r="B41" s="125"/>
      <c r="C41" s="344" t="str">
        <f t="shared" si="2"/>
        <v/>
      </c>
      <c r="D41" s="126"/>
      <c r="E41" s="171"/>
      <c r="F41" s="126"/>
      <c r="G41" s="345" t="str">
        <f t="shared" si="3"/>
        <v/>
      </c>
      <c r="H41" s="154"/>
      <c r="I41" s="126"/>
      <c r="J41" s="126"/>
      <c r="K41" s="162"/>
      <c r="L41" s="127"/>
      <c r="M41" s="127"/>
      <c r="N41" s="346" t="str">
        <f>IF(I41&lt;&gt;"",IF(OR(K41="",L41="",M41=""),"Les colonnes K, L et M doivent obligatoirement être remplies.",IF(OR(K41&lt;'Votre dossier'!$D$10,L41&lt;'Votre dossier'!$D$10,M41&lt;'Votre dossier'!$D$10),"Attention l'opération liée à cette dépense a commencée avant la date de début d'éligibilité des dépenses, elle sera rendue inéligible.","")),"")</f>
        <v/>
      </c>
      <c r="O41" s="347" t="str">
        <f>IF('Votre dossier'!$D$9="","Remplir la date de dépôt de votre demande de subvention initiale dans l'onglet Votre Dossier.",IF($I41&lt;&gt;"",IF(OR($K41="",$L41="",$M41=""),"",IF(OR($L41&lt;'Votre dossier'!$D$9,$M41&lt;'Votre dossier'!$D$9),"La dépense ou l'opération s'est terminée avant le depôt de la demande d'aide, elle sera rendue inéligible.","")),""))</f>
        <v>Remplir la date de dépôt de votre demande de subvention initiale dans l'onglet Votre Dossier.</v>
      </c>
      <c r="P41" s="346" t="str">
        <f>IF(I41="","Renseigner la dénomination du fournisseur",IF(AND($I41&lt;&gt;"",OR(ISBLANK('Votre dossier'!$D$10),ISBLANK('Votre dossier'!#REF!),ISBLANK('Votre dossier'!$D$11))),"Remplir toutes les dates limites du dossier dans l'onglet Votre dossier.",IF(AND(ISBLANK($K41),ISBLANK($L41),ISBLANK($M41)),"",IF($I41&lt;&gt;"",IF($M41&gt;'Votre dossier'!$D$11,"Attention la date limite d'acquittement n'est pas respectée, la dépense sera rendue inéligible.",IF($L41&gt;$M41,"Attention le document payeur a été émis après le paiement, la dépense pourra être rendue inéligible.",""))))))</f>
        <v>Renseigner la dénomination du fournisseur</v>
      </c>
      <c r="Q41" s="348" t="str">
        <f t="shared" si="4"/>
        <v xml:space="preserve"> 
Remplir la date de dépôt de votre demande de subvention initiale dans l'onglet Votre Dossier. 
Renseigner la dénomination du fournisseur</v>
      </c>
      <c r="R41" s="128"/>
      <c r="S41" s="129"/>
      <c r="T41" s="349" t="str">
        <f t="shared" si="5"/>
        <v/>
      </c>
      <c r="U41" s="422"/>
      <c r="V41" s="423"/>
      <c r="W41" s="354" t="str">
        <f t="shared" si="6"/>
        <v/>
      </c>
    </row>
    <row r="42" spans="2:23" ht="76.150000000000006" customHeight="1" x14ac:dyDescent="0.25">
      <c r="B42" s="125"/>
      <c r="C42" s="344" t="str">
        <f t="shared" si="2"/>
        <v/>
      </c>
      <c r="D42" s="126"/>
      <c r="E42" s="171"/>
      <c r="F42" s="126"/>
      <c r="G42" s="345" t="str">
        <f t="shared" si="3"/>
        <v/>
      </c>
      <c r="H42" s="154"/>
      <c r="I42" s="126"/>
      <c r="J42" s="126"/>
      <c r="K42" s="162"/>
      <c r="L42" s="127"/>
      <c r="M42" s="127"/>
      <c r="N42" s="346" t="str">
        <f>IF(I42&lt;&gt;"",IF(OR(K42="",L42="",M42=""),"Les colonnes K, L et M doivent obligatoirement être remplies.",IF(OR(K42&lt;'Votre dossier'!$D$10,L42&lt;'Votre dossier'!$D$10,M42&lt;'Votre dossier'!$D$10),"Attention l'opération liée à cette dépense a commencée avant la date de début d'éligibilité des dépenses, elle sera rendue inéligible.","")),"")</f>
        <v/>
      </c>
      <c r="O42" s="347" t="str">
        <f>IF('Votre dossier'!$D$9="","Remplir la date de dépôt de votre demande de subvention initiale dans l'onglet Votre Dossier.",IF($I42&lt;&gt;"",IF(OR($K42="",$L42="",$M42=""),"",IF(OR($L42&lt;'Votre dossier'!$D$9,$M42&lt;'Votre dossier'!$D$9),"La dépense ou l'opération s'est terminée avant le depôt de la demande d'aide, elle sera rendue inéligible.","")),""))</f>
        <v>Remplir la date de dépôt de votre demande de subvention initiale dans l'onglet Votre Dossier.</v>
      </c>
      <c r="P42" s="346" t="str">
        <f>IF(I42="","Renseigner la dénomination du fournisseur",IF(AND($I42&lt;&gt;"",OR(ISBLANK('Votre dossier'!$D$10),ISBLANK('Votre dossier'!#REF!),ISBLANK('Votre dossier'!$D$11))),"Remplir toutes les dates limites du dossier dans l'onglet Votre dossier.",IF(AND(ISBLANK($K42),ISBLANK($L42),ISBLANK($M42)),"",IF($I42&lt;&gt;"",IF($M42&gt;'Votre dossier'!$D$11,"Attention la date limite d'acquittement n'est pas respectée, la dépense sera rendue inéligible.",IF($L42&gt;$M42,"Attention le document payeur a été émis après le paiement, la dépense pourra être rendue inéligible.",""))))))</f>
        <v>Renseigner la dénomination du fournisseur</v>
      </c>
      <c r="Q42" s="348" t="str">
        <f t="shared" si="4"/>
        <v xml:space="preserve"> 
Remplir la date de dépôt de votre demande de subvention initiale dans l'onglet Votre Dossier. 
Renseigner la dénomination du fournisseur</v>
      </c>
      <c r="R42" s="128"/>
      <c r="S42" s="129"/>
      <c r="T42" s="349" t="str">
        <f t="shared" si="5"/>
        <v/>
      </c>
      <c r="U42" s="422"/>
      <c r="V42" s="423"/>
      <c r="W42" s="354" t="str">
        <f t="shared" si="6"/>
        <v/>
      </c>
    </row>
    <row r="43" spans="2:23" ht="76.150000000000006" customHeight="1" x14ac:dyDescent="0.25">
      <c r="B43" s="125"/>
      <c r="C43" s="344" t="str">
        <f t="shared" si="2"/>
        <v/>
      </c>
      <c r="D43" s="126"/>
      <c r="E43" s="171"/>
      <c r="F43" s="126"/>
      <c r="G43" s="345" t="str">
        <f t="shared" si="3"/>
        <v/>
      </c>
      <c r="H43" s="154"/>
      <c r="I43" s="126"/>
      <c r="J43" s="126"/>
      <c r="K43" s="162"/>
      <c r="L43" s="127"/>
      <c r="M43" s="127"/>
      <c r="N43" s="346" t="str">
        <f>IF(I43&lt;&gt;"",IF(OR(K43="",L43="",M43=""),"Les colonnes K, L et M doivent obligatoirement être remplies.",IF(OR(K43&lt;'Votre dossier'!$D$10,L43&lt;'Votre dossier'!$D$10,M43&lt;'Votre dossier'!$D$10),"Attention l'opération liée à cette dépense a commencée avant la date de début d'éligibilité des dépenses, elle sera rendue inéligible.","")),"")</f>
        <v/>
      </c>
      <c r="O43" s="347" t="str">
        <f>IF('Votre dossier'!$D$9="","Remplir la date de dépôt de votre demande de subvention initiale dans l'onglet Votre Dossier.",IF($I43&lt;&gt;"",IF(OR($K43="",$L43="",$M43=""),"",IF(OR($L43&lt;'Votre dossier'!$D$9,$M43&lt;'Votre dossier'!$D$9),"La dépense ou l'opération s'est terminée avant le depôt de la demande d'aide, elle sera rendue inéligible.","")),""))</f>
        <v>Remplir la date de dépôt de votre demande de subvention initiale dans l'onglet Votre Dossier.</v>
      </c>
      <c r="P43" s="346" t="str">
        <f>IF(I43="","Renseigner la dénomination du fournisseur",IF(AND($I43&lt;&gt;"",OR(ISBLANK('Votre dossier'!$D$10),ISBLANK('Votre dossier'!#REF!),ISBLANK('Votre dossier'!$D$11))),"Remplir toutes les dates limites du dossier dans l'onglet Votre dossier.",IF(AND(ISBLANK($K43),ISBLANK($L43),ISBLANK($M43)),"",IF($I43&lt;&gt;"",IF($M43&gt;'Votre dossier'!$D$11,"Attention la date limite d'acquittement n'est pas respectée, la dépense sera rendue inéligible.",IF($L43&gt;$M43,"Attention le document payeur a été émis après le paiement, la dépense pourra être rendue inéligible.",""))))))</f>
        <v>Renseigner la dénomination du fournisseur</v>
      </c>
      <c r="Q43" s="348" t="str">
        <f t="shared" si="4"/>
        <v xml:space="preserve"> 
Remplir la date de dépôt de votre demande de subvention initiale dans l'onglet Votre Dossier. 
Renseigner la dénomination du fournisseur</v>
      </c>
      <c r="R43" s="128"/>
      <c r="S43" s="129"/>
      <c r="T43" s="349" t="str">
        <f t="shared" si="5"/>
        <v/>
      </c>
      <c r="U43" s="422"/>
      <c r="V43" s="423"/>
      <c r="W43" s="354" t="str">
        <f t="shared" si="6"/>
        <v/>
      </c>
    </row>
    <row r="44" spans="2:23" ht="76.150000000000006" customHeight="1" x14ac:dyDescent="0.25">
      <c r="B44" s="125"/>
      <c r="C44" s="344" t="str">
        <f t="shared" si="2"/>
        <v/>
      </c>
      <c r="D44" s="126"/>
      <c r="E44" s="171"/>
      <c r="F44" s="126"/>
      <c r="G44" s="345" t="str">
        <f t="shared" si="3"/>
        <v/>
      </c>
      <c r="H44" s="154"/>
      <c r="I44" s="126"/>
      <c r="J44" s="126"/>
      <c r="K44" s="162"/>
      <c r="L44" s="127"/>
      <c r="M44" s="127"/>
      <c r="N44" s="346" t="str">
        <f>IF(I44&lt;&gt;"",IF(OR(K44="",L44="",M44=""),"Les colonnes K, L et M doivent obligatoirement être remplies.",IF(OR(K44&lt;'Votre dossier'!$D$10,L44&lt;'Votre dossier'!$D$10,M44&lt;'Votre dossier'!$D$10),"Attention l'opération liée à cette dépense a commencée avant la date de début d'éligibilité des dépenses, elle sera rendue inéligible.","")),"")</f>
        <v/>
      </c>
      <c r="O44" s="347" t="str">
        <f>IF('Votre dossier'!$D$9="","Remplir la date de dépôt de votre demande de subvention initiale dans l'onglet Votre Dossier.",IF($I44&lt;&gt;"",IF(OR($K44="",$L44="",$M44=""),"",IF(OR($L44&lt;'Votre dossier'!$D$9,$M44&lt;'Votre dossier'!$D$9),"La dépense ou l'opération s'est terminée avant le depôt de la demande d'aide, elle sera rendue inéligible.","")),""))</f>
        <v>Remplir la date de dépôt de votre demande de subvention initiale dans l'onglet Votre Dossier.</v>
      </c>
      <c r="P44" s="346" t="str">
        <f>IF(I44="","Renseigner la dénomination du fournisseur",IF(AND($I44&lt;&gt;"",OR(ISBLANK('Votre dossier'!$D$10),ISBLANK('Votre dossier'!#REF!),ISBLANK('Votre dossier'!$D$11))),"Remplir toutes les dates limites du dossier dans l'onglet Votre dossier.",IF(AND(ISBLANK($K44),ISBLANK($L44),ISBLANK($M44)),"",IF($I44&lt;&gt;"",IF($M44&gt;'Votre dossier'!$D$11,"Attention la date limite d'acquittement n'est pas respectée, la dépense sera rendue inéligible.",IF($L44&gt;$M44,"Attention le document payeur a été émis après le paiement, la dépense pourra être rendue inéligible.",""))))))</f>
        <v>Renseigner la dénomination du fournisseur</v>
      </c>
      <c r="Q44" s="348" t="str">
        <f t="shared" si="4"/>
        <v xml:space="preserve"> 
Remplir la date de dépôt de votre demande de subvention initiale dans l'onglet Votre Dossier. 
Renseigner la dénomination du fournisseur</v>
      </c>
      <c r="R44" s="128"/>
      <c r="S44" s="129"/>
      <c r="T44" s="349" t="str">
        <f t="shared" si="5"/>
        <v/>
      </c>
      <c r="U44" s="422"/>
      <c r="V44" s="423"/>
      <c r="W44" s="354" t="str">
        <f t="shared" si="6"/>
        <v/>
      </c>
    </row>
    <row r="45" spans="2:23" ht="76.150000000000006" customHeight="1" x14ac:dyDescent="0.25">
      <c r="B45" s="125"/>
      <c r="C45" s="344" t="str">
        <f t="shared" si="2"/>
        <v/>
      </c>
      <c r="D45" s="126"/>
      <c r="E45" s="171"/>
      <c r="F45" s="126"/>
      <c r="G45" s="345" t="str">
        <f t="shared" si="3"/>
        <v/>
      </c>
      <c r="H45" s="154"/>
      <c r="I45" s="126"/>
      <c r="J45" s="126"/>
      <c r="K45" s="162"/>
      <c r="L45" s="127"/>
      <c r="M45" s="127"/>
      <c r="N45" s="346" t="str">
        <f>IF(I45&lt;&gt;"",IF(OR(K45="",L45="",M45=""),"Les colonnes K, L et M doivent obligatoirement être remplies.",IF(OR(K45&lt;'Votre dossier'!$D$10,L45&lt;'Votre dossier'!$D$10,M45&lt;'Votre dossier'!$D$10),"Attention l'opération liée à cette dépense a commencée avant la date de début d'éligibilité des dépenses, elle sera rendue inéligible.","")),"")</f>
        <v/>
      </c>
      <c r="O45" s="347" t="str">
        <f>IF('Votre dossier'!$D$9="","Remplir la date de dépôt de votre demande de subvention initiale dans l'onglet Votre Dossier.",IF($I45&lt;&gt;"",IF(OR($K45="",$L45="",$M45=""),"",IF(OR($L45&lt;'Votre dossier'!$D$9,$M45&lt;'Votre dossier'!$D$9),"La dépense ou l'opération s'est terminée avant le depôt de la demande d'aide, elle sera rendue inéligible.","")),""))</f>
        <v>Remplir la date de dépôt de votre demande de subvention initiale dans l'onglet Votre Dossier.</v>
      </c>
      <c r="P45" s="346" t="str">
        <f>IF(I45="","Renseigner la dénomination du fournisseur",IF(AND($I45&lt;&gt;"",OR(ISBLANK('Votre dossier'!$D$10),ISBLANK('Votre dossier'!#REF!),ISBLANK('Votre dossier'!$D$11))),"Remplir toutes les dates limites du dossier dans l'onglet Votre dossier.",IF(AND(ISBLANK($K45),ISBLANK($L45),ISBLANK($M45)),"",IF($I45&lt;&gt;"",IF($M45&gt;'Votre dossier'!$D$11,"Attention la date limite d'acquittement n'est pas respectée, la dépense sera rendue inéligible.",IF($L45&gt;$M45,"Attention le document payeur a été émis après le paiement, la dépense pourra être rendue inéligible.",""))))))</f>
        <v>Renseigner la dénomination du fournisseur</v>
      </c>
      <c r="Q45" s="348" t="str">
        <f t="shared" si="4"/>
        <v xml:space="preserve"> 
Remplir la date de dépôt de votre demande de subvention initiale dans l'onglet Votre Dossier. 
Renseigner la dénomination du fournisseur</v>
      </c>
      <c r="R45" s="128"/>
      <c r="S45" s="129"/>
      <c r="T45" s="349" t="str">
        <f t="shared" si="5"/>
        <v/>
      </c>
      <c r="U45" s="422"/>
      <c r="V45" s="423"/>
      <c r="W45" s="354" t="str">
        <f t="shared" si="6"/>
        <v/>
      </c>
    </row>
    <row r="46" spans="2:23" ht="76.150000000000006" customHeight="1" x14ac:dyDescent="0.25">
      <c r="B46" s="125"/>
      <c r="C46" s="344" t="str">
        <f t="shared" si="2"/>
        <v/>
      </c>
      <c r="D46" s="126"/>
      <c r="E46" s="171"/>
      <c r="F46" s="126"/>
      <c r="G46" s="345" t="str">
        <f t="shared" si="3"/>
        <v/>
      </c>
      <c r="H46" s="154"/>
      <c r="I46" s="126"/>
      <c r="J46" s="126"/>
      <c r="K46" s="162"/>
      <c r="L46" s="127"/>
      <c r="M46" s="127"/>
      <c r="N46" s="346" t="str">
        <f>IF(I46&lt;&gt;"",IF(OR(K46="",L46="",M46=""),"Les colonnes K, L et M doivent obligatoirement être remplies.",IF(OR(K46&lt;'Votre dossier'!$D$10,L46&lt;'Votre dossier'!$D$10,M46&lt;'Votre dossier'!$D$10),"Attention l'opération liée à cette dépense a commencée avant la date de début d'éligibilité des dépenses, elle sera rendue inéligible.","")),"")</f>
        <v/>
      </c>
      <c r="O46" s="347" t="str">
        <f>IF('Votre dossier'!$D$9="","Remplir la date de dépôt de votre demande de subvention initiale dans l'onglet Votre Dossier.",IF($I46&lt;&gt;"",IF(OR($K46="",$L46="",$M46=""),"",IF(OR($L46&lt;'Votre dossier'!$D$9,$M46&lt;'Votre dossier'!$D$9),"La dépense ou l'opération s'est terminée avant le depôt de la demande d'aide, elle sera rendue inéligible.","")),""))</f>
        <v>Remplir la date de dépôt de votre demande de subvention initiale dans l'onglet Votre Dossier.</v>
      </c>
      <c r="P46" s="346" t="str">
        <f>IF(I46="","Renseigner la dénomination du fournisseur",IF(AND($I46&lt;&gt;"",OR(ISBLANK('Votre dossier'!$D$10),ISBLANK('Votre dossier'!#REF!),ISBLANK('Votre dossier'!$D$11))),"Remplir toutes les dates limites du dossier dans l'onglet Votre dossier.",IF(AND(ISBLANK($K46),ISBLANK($L46),ISBLANK($M46)),"",IF($I46&lt;&gt;"",IF($M46&gt;'Votre dossier'!$D$11,"Attention la date limite d'acquittement n'est pas respectée, la dépense sera rendue inéligible.",IF($L46&gt;$M46,"Attention le document payeur a été émis après le paiement, la dépense pourra être rendue inéligible.",""))))))</f>
        <v>Renseigner la dénomination du fournisseur</v>
      </c>
      <c r="Q46" s="348" t="str">
        <f t="shared" si="4"/>
        <v xml:space="preserve"> 
Remplir la date de dépôt de votre demande de subvention initiale dans l'onglet Votre Dossier. 
Renseigner la dénomination du fournisseur</v>
      </c>
      <c r="R46" s="128"/>
      <c r="S46" s="129"/>
      <c r="T46" s="349" t="str">
        <f t="shared" si="5"/>
        <v/>
      </c>
      <c r="U46" s="422"/>
      <c r="V46" s="423"/>
      <c r="W46" s="354" t="str">
        <f t="shared" si="6"/>
        <v/>
      </c>
    </row>
    <row r="47" spans="2:23" ht="76.150000000000006" customHeight="1" x14ac:dyDescent="0.25">
      <c r="B47" s="125"/>
      <c r="C47" s="344" t="str">
        <f t="shared" si="2"/>
        <v/>
      </c>
      <c r="D47" s="126"/>
      <c r="E47" s="171"/>
      <c r="F47" s="126"/>
      <c r="G47" s="345" t="str">
        <f t="shared" si="3"/>
        <v/>
      </c>
      <c r="H47" s="154"/>
      <c r="I47" s="126"/>
      <c r="J47" s="126"/>
      <c r="K47" s="162"/>
      <c r="L47" s="127"/>
      <c r="M47" s="127"/>
      <c r="N47" s="346" t="str">
        <f>IF(I47&lt;&gt;"",IF(OR(K47="",L47="",M47=""),"Les colonnes K, L et M doivent obligatoirement être remplies.",IF(OR(K47&lt;'Votre dossier'!$D$10,L47&lt;'Votre dossier'!$D$10,M47&lt;'Votre dossier'!$D$10),"Attention l'opération liée à cette dépense a commencée avant la date de début d'éligibilité des dépenses, elle sera rendue inéligible.","")),"")</f>
        <v/>
      </c>
      <c r="O47" s="347" t="str">
        <f>IF('Votre dossier'!$D$9="","Remplir la date de dépôt de votre demande de subvention initiale dans l'onglet Votre Dossier.",IF($I47&lt;&gt;"",IF(OR($K47="",$L47="",$M47=""),"",IF(OR($L47&lt;'Votre dossier'!$D$9,$M47&lt;'Votre dossier'!$D$9),"La dépense ou l'opération s'est terminée avant le depôt de la demande d'aide, elle sera rendue inéligible.","")),""))</f>
        <v>Remplir la date de dépôt de votre demande de subvention initiale dans l'onglet Votre Dossier.</v>
      </c>
      <c r="P47" s="346" t="str">
        <f>IF(I47="","Renseigner la dénomination du fournisseur",IF(AND($I47&lt;&gt;"",OR(ISBLANK('Votre dossier'!$D$10),ISBLANK('Votre dossier'!#REF!),ISBLANK('Votre dossier'!$D$11))),"Remplir toutes les dates limites du dossier dans l'onglet Votre dossier.",IF(AND(ISBLANK($K47),ISBLANK($L47),ISBLANK($M47)),"",IF($I47&lt;&gt;"",IF($M47&gt;'Votre dossier'!$D$11,"Attention la date limite d'acquittement n'est pas respectée, la dépense sera rendue inéligible.",IF($L47&gt;$M47,"Attention le document payeur a été émis après le paiement, la dépense pourra être rendue inéligible.",""))))))</f>
        <v>Renseigner la dénomination du fournisseur</v>
      </c>
      <c r="Q47" s="348" t="str">
        <f t="shared" si="4"/>
        <v xml:space="preserve"> 
Remplir la date de dépôt de votre demande de subvention initiale dans l'onglet Votre Dossier. 
Renseigner la dénomination du fournisseur</v>
      </c>
      <c r="R47" s="128"/>
      <c r="S47" s="129"/>
      <c r="T47" s="349" t="str">
        <f t="shared" si="5"/>
        <v/>
      </c>
      <c r="U47" s="422"/>
      <c r="V47" s="423"/>
      <c r="W47" s="354" t="str">
        <f t="shared" si="6"/>
        <v/>
      </c>
    </row>
    <row r="48" spans="2:23" ht="76.150000000000006" customHeight="1" x14ac:dyDescent="0.25">
      <c r="B48" s="125"/>
      <c r="C48" s="344" t="str">
        <f t="shared" si="2"/>
        <v/>
      </c>
      <c r="D48" s="126"/>
      <c r="E48" s="171"/>
      <c r="F48" s="126"/>
      <c r="G48" s="345" t="str">
        <f t="shared" si="3"/>
        <v/>
      </c>
      <c r="H48" s="154"/>
      <c r="I48" s="126"/>
      <c r="J48" s="126"/>
      <c r="K48" s="162"/>
      <c r="L48" s="127"/>
      <c r="M48" s="127"/>
      <c r="N48" s="346" t="str">
        <f>IF(I48&lt;&gt;"",IF(OR(K48="",L48="",M48=""),"Les colonnes K, L et M doivent obligatoirement être remplies.",IF(OR(K48&lt;'Votre dossier'!$D$10,L48&lt;'Votre dossier'!$D$10,M48&lt;'Votre dossier'!$D$10),"Attention l'opération liée à cette dépense a commencée avant la date de début d'éligibilité des dépenses, elle sera rendue inéligible.","")),"")</f>
        <v/>
      </c>
      <c r="O48" s="347" t="str">
        <f>IF('Votre dossier'!$D$9="","Remplir la date de dépôt de votre demande de subvention initiale dans l'onglet Votre Dossier.",IF($I48&lt;&gt;"",IF(OR($K48="",$L48="",$M48=""),"",IF(OR($L48&lt;'Votre dossier'!$D$9,$M48&lt;'Votre dossier'!$D$9),"La dépense ou l'opération s'est terminée avant le depôt de la demande d'aide, elle sera rendue inéligible.","")),""))</f>
        <v>Remplir la date de dépôt de votre demande de subvention initiale dans l'onglet Votre Dossier.</v>
      </c>
      <c r="P48" s="346" t="str">
        <f>IF(I48="","Renseigner la dénomination du fournisseur",IF(AND($I48&lt;&gt;"",OR(ISBLANK('Votre dossier'!$D$10),ISBLANK('Votre dossier'!#REF!),ISBLANK('Votre dossier'!$D$11))),"Remplir toutes les dates limites du dossier dans l'onglet Votre dossier.",IF(AND(ISBLANK($K48),ISBLANK($L48),ISBLANK($M48)),"",IF($I48&lt;&gt;"",IF($M48&gt;'Votre dossier'!$D$11,"Attention la date limite d'acquittement n'est pas respectée, la dépense sera rendue inéligible.",IF($L48&gt;$M48,"Attention le document payeur a été émis après le paiement, la dépense pourra être rendue inéligible.",""))))))</f>
        <v>Renseigner la dénomination du fournisseur</v>
      </c>
      <c r="Q48" s="348" t="str">
        <f t="shared" si="4"/>
        <v xml:space="preserve"> 
Remplir la date de dépôt de votre demande de subvention initiale dans l'onglet Votre Dossier. 
Renseigner la dénomination du fournisseur</v>
      </c>
      <c r="R48" s="128"/>
      <c r="S48" s="129"/>
      <c r="T48" s="349" t="str">
        <f t="shared" si="5"/>
        <v/>
      </c>
      <c r="U48" s="422"/>
      <c r="V48" s="423"/>
      <c r="W48" s="354" t="str">
        <f t="shared" si="6"/>
        <v/>
      </c>
    </row>
    <row r="49" spans="2:23" ht="76.150000000000006" customHeight="1" x14ac:dyDescent="0.25">
      <c r="B49" s="125"/>
      <c r="C49" s="344" t="str">
        <f t="shared" si="2"/>
        <v/>
      </c>
      <c r="D49" s="126"/>
      <c r="E49" s="171"/>
      <c r="F49" s="126"/>
      <c r="G49" s="345" t="str">
        <f t="shared" si="3"/>
        <v/>
      </c>
      <c r="H49" s="154"/>
      <c r="I49" s="126"/>
      <c r="J49" s="126"/>
      <c r="K49" s="162"/>
      <c r="L49" s="127"/>
      <c r="M49" s="127"/>
      <c r="N49" s="346" t="str">
        <f>IF(I49&lt;&gt;"",IF(OR(K49="",L49="",M49=""),"Les colonnes K, L et M doivent obligatoirement être remplies.",IF(OR(K49&lt;'Votre dossier'!$D$10,L49&lt;'Votre dossier'!$D$10,M49&lt;'Votre dossier'!$D$10),"Attention l'opération liée à cette dépense a commencée avant la date de début d'éligibilité des dépenses, elle sera rendue inéligible.","")),"")</f>
        <v/>
      </c>
      <c r="O49" s="347" t="str">
        <f>IF('Votre dossier'!$D$9="","Remplir la date de dépôt de votre demande de subvention initiale dans l'onglet Votre Dossier.",IF($I49&lt;&gt;"",IF(OR($K49="",$L49="",$M49=""),"",IF(OR($L49&lt;'Votre dossier'!$D$9,$M49&lt;'Votre dossier'!$D$9),"La dépense ou l'opération s'est terminée avant le depôt de la demande d'aide, elle sera rendue inéligible.","")),""))</f>
        <v>Remplir la date de dépôt de votre demande de subvention initiale dans l'onglet Votre Dossier.</v>
      </c>
      <c r="P49" s="346" t="str">
        <f>IF(I49="","Renseigner la dénomination du fournisseur",IF(AND($I49&lt;&gt;"",OR(ISBLANK('Votre dossier'!$D$10),ISBLANK('Votre dossier'!#REF!),ISBLANK('Votre dossier'!$D$11))),"Remplir toutes les dates limites du dossier dans l'onglet Votre dossier.",IF(AND(ISBLANK($K49),ISBLANK($L49),ISBLANK($M49)),"",IF($I49&lt;&gt;"",IF($M49&gt;'Votre dossier'!$D$11,"Attention la date limite d'acquittement n'est pas respectée, la dépense sera rendue inéligible.",IF($L49&gt;$M49,"Attention le document payeur a été émis après le paiement, la dépense pourra être rendue inéligible.",""))))))</f>
        <v>Renseigner la dénomination du fournisseur</v>
      </c>
      <c r="Q49" s="348" t="str">
        <f t="shared" si="4"/>
        <v xml:space="preserve"> 
Remplir la date de dépôt de votre demande de subvention initiale dans l'onglet Votre Dossier. 
Renseigner la dénomination du fournisseur</v>
      </c>
      <c r="R49" s="128"/>
      <c r="S49" s="129"/>
      <c r="T49" s="349" t="str">
        <f t="shared" si="5"/>
        <v/>
      </c>
      <c r="U49" s="422"/>
      <c r="V49" s="423"/>
      <c r="W49" s="354" t="str">
        <f t="shared" si="6"/>
        <v/>
      </c>
    </row>
    <row r="50" spans="2:23" ht="76.150000000000006" customHeight="1" x14ac:dyDescent="0.25">
      <c r="B50" s="125"/>
      <c r="C50" s="344" t="str">
        <f t="shared" si="2"/>
        <v/>
      </c>
      <c r="D50" s="126"/>
      <c r="E50" s="171"/>
      <c r="F50" s="126"/>
      <c r="G50" s="345" t="str">
        <f t="shared" si="3"/>
        <v/>
      </c>
      <c r="H50" s="154"/>
      <c r="I50" s="126"/>
      <c r="J50" s="126"/>
      <c r="K50" s="162"/>
      <c r="L50" s="127"/>
      <c r="M50" s="127"/>
      <c r="N50" s="346" t="str">
        <f>IF(I50&lt;&gt;"",IF(OR(K50="",L50="",M50=""),"Les colonnes K, L et M doivent obligatoirement être remplies.",IF(OR(K50&lt;'Votre dossier'!$D$10,L50&lt;'Votre dossier'!$D$10,M50&lt;'Votre dossier'!$D$10),"Attention l'opération liée à cette dépense a commencée avant la date de début d'éligibilité des dépenses, elle sera rendue inéligible.","")),"")</f>
        <v/>
      </c>
      <c r="O50" s="347" t="str">
        <f>IF('Votre dossier'!$D$9="","Remplir la date de dépôt de votre demande de subvention initiale dans l'onglet Votre Dossier.",IF($I50&lt;&gt;"",IF(OR($K50="",$L50="",$M50=""),"",IF(OR($L50&lt;'Votre dossier'!$D$9,$M50&lt;'Votre dossier'!$D$9),"La dépense ou l'opération s'est terminée avant le depôt de la demande d'aide, elle sera rendue inéligible.","")),""))</f>
        <v>Remplir la date de dépôt de votre demande de subvention initiale dans l'onglet Votre Dossier.</v>
      </c>
      <c r="P50" s="346" t="str">
        <f>IF(I50="","Renseigner la dénomination du fournisseur",IF(AND($I50&lt;&gt;"",OR(ISBLANK('Votre dossier'!$D$10),ISBLANK('Votre dossier'!#REF!),ISBLANK('Votre dossier'!$D$11))),"Remplir toutes les dates limites du dossier dans l'onglet Votre dossier.",IF(AND(ISBLANK($K50),ISBLANK($L50),ISBLANK($M50)),"",IF($I50&lt;&gt;"",IF($M50&gt;'Votre dossier'!$D$11,"Attention la date limite d'acquittement n'est pas respectée, la dépense sera rendue inéligible.",IF($L50&gt;$M50,"Attention le document payeur a été émis après le paiement, la dépense pourra être rendue inéligible.",""))))))</f>
        <v>Renseigner la dénomination du fournisseur</v>
      </c>
      <c r="Q50" s="348" t="str">
        <f t="shared" si="4"/>
        <v xml:space="preserve"> 
Remplir la date de dépôt de votre demande de subvention initiale dans l'onglet Votre Dossier. 
Renseigner la dénomination du fournisseur</v>
      </c>
      <c r="R50" s="128"/>
      <c r="S50" s="129"/>
      <c r="T50" s="349" t="str">
        <f t="shared" si="5"/>
        <v/>
      </c>
      <c r="U50" s="422"/>
      <c r="V50" s="423"/>
      <c r="W50" s="354" t="str">
        <f t="shared" si="6"/>
        <v/>
      </c>
    </row>
    <row r="51" spans="2:23" ht="76.150000000000006" customHeight="1" x14ac:dyDescent="0.25">
      <c r="B51" s="125"/>
      <c r="C51" s="344" t="str">
        <f t="shared" si="2"/>
        <v/>
      </c>
      <c r="D51" s="126"/>
      <c r="E51" s="171"/>
      <c r="F51" s="126"/>
      <c r="G51" s="345" t="str">
        <f t="shared" si="3"/>
        <v/>
      </c>
      <c r="H51" s="154"/>
      <c r="I51" s="126"/>
      <c r="J51" s="126"/>
      <c r="K51" s="162"/>
      <c r="L51" s="127"/>
      <c r="M51" s="127"/>
      <c r="N51" s="346" t="str">
        <f>IF(I51&lt;&gt;"",IF(OR(K51="",L51="",M51=""),"Les colonnes K, L et M doivent obligatoirement être remplies.",IF(OR(K51&lt;'Votre dossier'!$D$10,L51&lt;'Votre dossier'!$D$10,M51&lt;'Votre dossier'!$D$10),"Attention l'opération liée à cette dépense a commencée avant la date de début d'éligibilité des dépenses, elle sera rendue inéligible.","")),"")</f>
        <v/>
      </c>
      <c r="O51" s="347" t="str">
        <f>IF('Votre dossier'!$D$9="","Remplir la date de dépôt de votre demande de subvention initiale dans l'onglet Votre Dossier.",IF($I51&lt;&gt;"",IF(OR($K51="",$L51="",$M51=""),"",IF(OR($L51&lt;'Votre dossier'!$D$9,$M51&lt;'Votre dossier'!$D$9),"La dépense ou l'opération s'est terminée avant le depôt de la demande d'aide, elle sera rendue inéligible.","")),""))</f>
        <v>Remplir la date de dépôt de votre demande de subvention initiale dans l'onglet Votre Dossier.</v>
      </c>
      <c r="P51" s="346" t="str">
        <f>IF(I51="","Renseigner la dénomination du fournisseur",IF(AND($I51&lt;&gt;"",OR(ISBLANK('Votre dossier'!$D$10),ISBLANK('Votre dossier'!#REF!),ISBLANK('Votre dossier'!$D$11))),"Remplir toutes les dates limites du dossier dans l'onglet Votre dossier.",IF(AND(ISBLANK($K51),ISBLANK($L51),ISBLANK($M51)),"",IF($I51&lt;&gt;"",IF($M51&gt;'Votre dossier'!$D$11,"Attention la date limite d'acquittement n'est pas respectée, la dépense sera rendue inéligible.",IF($L51&gt;$M51,"Attention le document payeur a été émis après le paiement, la dépense pourra être rendue inéligible.",""))))))</f>
        <v>Renseigner la dénomination du fournisseur</v>
      </c>
      <c r="Q51" s="348" t="str">
        <f t="shared" si="4"/>
        <v xml:space="preserve"> 
Remplir la date de dépôt de votre demande de subvention initiale dans l'onglet Votre Dossier. 
Renseigner la dénomination du fournisseur</v>
      </c>
      <c r="R51" s="128"/>
      <c r="S51" s="129"/>
      <c r="T51" s="349" t="str">
        <f t="shared" si="5"/>
        <v/>
      </c>
      <c r="U51" s="422"/>
      <c r="V51" s="423"/>
      <c r="W51" s="354" t="str">
        <f t="shared" si="6"/>
        <v/>
      </c>
    </row>
    <row r="52" spans="2:23" x14ac:dyDescent="0.25">
      <c r="D52" s="53"/>
      <c r="E52" s="53"/>
      <c r="F52" s="53"/>
      <c r="G52" s="53"/>
      <c r="H52" s="53"/>
      <c r="I52" s="53"/>
      <c r="J52" s="53"/>
      <c r="K52" s="53"/>
      <c r="L52" s="53"/>
      <c r="M52" s="53"/>
      <c r="N52" s="53"/>
      <c r="O52" s="53"/>
      <c r="P52" s="53"/>
      <c r="Q52" s="53"/>
      <c r="R52" s="350"/>
      <c r="S52" s="332"/>
      <c r="T52" s="53"/>
      <c r="U52" s="53"/>
      <c r="V52" s="130"/>
    </row>
    <row r="53" spans="2:23" x14ac:dyDescent="0.25">
      <c r="D53" s="53"/>
      <c r="E53" s="53"/>
      <c r="F53" s="53"/>
      <c r="G53" s="53"/>
      <c r="H53" s="53"/>
      <c r="I53" s="53"/>
      <c r="J53" s="53"/>
      <c r="K53" s="53"/>
      <c r="L53" s="53"/>
      <c r="M53" s="53"/>
      <c r="N53" s="53"/>
      <c r="O53" s="53"/>
      <c r="P53" s="53"/>
      <c r="Q53" s="53"/>
      <c r="R53" s="350"/>
      <c r="S53" s="332"/>
      <c r="T53" s="53"/>
      <c r="U53" s="53"/>
      <c r="V53" s="53"/>
    </row>
    <row r="54" spans="2:23" x14ac:dyDescent="0.25">
      <c r="D54" s="53"/>
      <c r="E54" s="53"/>
      <c r="F54" s="53"/>
      <c r="G54" s="53"/>
      <c r="H54" s="53"/>
      <c r="I54" s="53"/>
      <c r="J54" s="53"/>
      <c r="K54" s="53"/>
      <c r="L54" s="53"/>
      <c r="M54" s="53"/>
      <c r="N54" s="53"/>
      <c r="O54" s="53"/>
      <c r="P54" s="53"/>
      <c r="Q54" s="53"/>
      <c r="R54" s="350"/>
      <c r="S54" s="332"/>
      <c r="T54" s="53"/>
      <c r="U54" s="53"/>
      <c r="V54" s="53"/>
    </row>
    <row r="55" spans="2:23" x14ac:dyDescent="0.25">
      <c r="D55" s="53"/>
      <c r="E55" s="53"/>
      <c r="F55" s="53"/>
      <c r="G55" s="53"/>
      <c r="H55" s="53"/>
      <c r="I55" s="53"/>
      <c r="J55" s="53"/>
      <c r="K55" s="53"/>
      <c r="L55" s="53"/>
      <c r="M55" s="53"/>
      <c r="N55" s="53"/>
      <c r="O55" s="53"/>
      <c r="P55" s="53"/>
      <c r="Q55" s="53"/>
      <c r="R55" s="350"/>
      <c r="S55" s="332"/>
      <c r="T55" s="53"/>
      <c r="U55" s="53"/>
      <c r="V55" s="53"/>
    </row>
    <row r="56" spans="2:23" x14ac:dyDescent="0.25">
      <c r="D56" s="53"/>
      <c r="E56" s="53"/>
      <c r="F56" s="53"/>
      <c r="G56" s="53"/>
      <c r="H56" s="53"/>
      <c r="I56" s="53"/>
      <c r="J56" s="53"/>
      <c r="K56" s="53"/>
      <c r="L56" s="53"/>
      <c r="M56" s="53"/>
      <c r="N56" s="53"/>
      <c r="O56" s="53"/>
      <c r="P56" s="53"/>
      <c r="Q56" s="53"/>
      <c r="R56" s="350"/>
      <c r="S56" s="332"/>
      <c r="T56" s="53"/>
      <c r="U56" s="53"/>
      <c r="V56" s="53"/>
    </row>
    <row r="57" spans="2:23" x14ac:dyDescent="0.25">
      <c r="D57" s="53"/>
      <c r="E57" s="53"/>
      <c r="F57" s="53"/>
      <c r="G57" s="53"/>
      <c r="H57" s="53"/>
      <c r="I57" s="53"/>
      <c r="J57" s="53"/>
      <c r="K57" s="53"/>
      <c r="L57" s="53"/>
      <c r="M57" s="53"/>
      <c r="N57" s="53"/>
      <c r="O57" s="53"/>
      <c r="P57" s="53"/>
      <c r="Q57" s="53"/>
      <c r="R57" s="350"/>
      <c r="S57" s="332"/>
      <c r="T57" s="53"/>
      <c r="U57" s="53"/>
      <c r="V57" s="53"/>
    </row>
    <row r="58" spans="2:23" x14ac:dyDescent="0.25">
      <c r="D58" s="53"/>
      <c r="E58" s="53"/>
      <c r="F58" s="53"/>
      <c r="G58" s="53"/>
      <c r="H58" s="53"/>
      <c r="I58" s="53"/>
      <c r="J58" s="53"/>
      <c r="K58" s="53"/>
      <c r="L58" s="53"/>
      <c r="M58" s="53"/>
      <c r="N58" s="53"/>
      <c r="O58" s="53"/>
      <c r="P58" s="53"/>
      <c r="Q58" s="53"/>
      <c r="R58" s="350"/>
      <c r="S58" s="332"/>
      <c r="T58" s="53"/>
      <c r="U58" s="53"/>
      <c r="V58" s="53"/>
    </row>
    <row r="59" spans="2:23" x14ac:dyDescent="0.25">
      <c r="D59" s="53"/>
      <c r="E59" s="53"/>
      <c r="F59" s="53"/>
      <c r="G59" s="53"/>
      <c r="H59" s="53"/>
      <c r="I59" s="53"/>
      <c r="J59" s="53"/>
      <c r="K59" s="53"/>
      <c r="L59" s="53"/>
      <c r="M59" s="53"/>
      <c r="N59" s="53"/>
      <c r="O59" s="53"/>
      <c r="P59" s="53"/>
      <c r="Q59" s="53"/>
      <c r="R59" s="350"/>
      <c r="S59" s="332"/>
      <c r="T59" s="53"/>
      <c r="U59" s="53"/>
      <c r="V59" s="53"/>
    </row>
    <row r="60" spans="2:23" x14ac:dyDescent="0.25">
      <c r="D60" s="53"/>
      <c r="E60" s="53"/>
      <c r="F60" s="53"/>
      <c r="G60" s="53"/>
      <c r="H60" s="53"/>
      <c r="I60" s="53"/>
      <c r="J60" s="53"/>
      <c r="K60" s="53"/>
      <c r="L60" s="53"/>
      <c r="M60" s="53"/>
      <c r="N60" s="53"/>
      <c r="O60" s="53"/>
      <c r="P60" s="53"/>
      <c r="Q60" s="53"/>
      <c r="R60" s="350"/>
      <c r="S60" s="332"/>
      <c r="T60" s="53"/>
      <c r="U60" s="53"/>
      <c r="V60" s="53"/>
    </row>
    <row r="61" spans="2:23" x14ac:dyDescent="0.25">
      <c r="R61" s="351"/>
      <c r="S61" s="352"/>
    </row>
    <row r="62" spans="2:23" x14ac:dyDescent="0.25">
      <c r="R62" s="351"/>
      <c r="S62" s="352"/>
    </row>
    <row r="63" spans="2:23" x14ac:dyDescent="0.25">
      <c r="R63" s="351"/>
      <c r="S63" s="352"/>
    </row>
    <row r="64" spans="2:23" x14ac:dyDescent="0.25">
      <c r="R64" s="351"/>
      <c r="S64" s="352"/>
    </row>
    <row r="65" spans="18:19" x14ac:dyDescent="0.25">
      <c r="R65" s="351"/>
      <c r="S65" s="352"/>
    </row>
    <row r="66" spans="18:19" x14ac:dyDescent="0.25">
      <c r="R66" s="351"/>
      <c r="S66" s="352"/>
    </row>
    <row r="67" spans="18:19" x14ac:dyDescent="0.25">
      <c r="R67" s="351"/>
      <c r="S67" s="352"/>
    </row>
    <row r="68" spans="18:19" x14ac:dyDescent="0.25">
      <c r="R68" s="351"/>
      <c r="S68" s="352"/>
    </row>
    <row r="69" spans="18:19" x14ac:dyDescent="0.25">
      <c r="R69" s="351"/>
      <c r="S69" s="352"/>
    </row>
    <row r="70" spans="18:19" x14ac:dyDescent="0.25">
      <c r="R70" s="351"/>
      <c r="S70" s="352"/>
    </row>
    <row r="71" spans="18:19" x14ac:dyDescent="0.25">
      <c r="R71" s="351"/>
      <c r="S71" s="352"/>
    </row>
    <row r="72" spans="18:19" x14ac:dyDescent="0.25">
      <c r="R72" s="351"/>
      <c r="S72" s="352"/>
    </row>
    <row r="73" spans="18:19" x14ac:dyDescent="0.25">
      <c r="R73" s="351"/>
      <c r="S73" s="352"/>
    </row>
    <row r="74" spans="18:19" x14ac:dyDescent="0.25">
      <c r="R74" s="351"/>
      <c r="S74" s="352"/>
    </row>
    <row r="75" spans="18:19" x14ac:dyDescent="0.25">
      <c r="R75" s="351"/>
      <c r="S75" s="352"/>
    </row>
    <row r="76" spans="18:19" x14ac:dyDescent="0.25">
      <c r="R76" s="351"/>
      <c r="S76" s="352"/>
    </row>
  </sheetData>
  <sheetProtection algorithmName="SHA-512" hashValue="A7dh3LSCjhBPJYw+wnuin4CYiahF1oFwOGAMqc9JVQ3g5LsIJoeSoRYc1a8x4XpWETdhCFvz3GcCX2ba/G13xQ==" saltValue="TWb6t3p9FLdne61DZFdwsw==" spinCount="100000" sheet="1" objects="1" scenarios="1"/>
  <mergeCells count="7">
    <mergeCell ref="I11:V11"/>
    <mergeCell ref="B5:C5"/>
    <mergeCell ref="B6:C6"/>
    <mergeCell ref="B7:C7"/>
    <mergeCell ref="D5:G5"/>
    <mergeCell ref="D6:G6"/>
    <mergeCell ref="D7:G7"/>
  </mergeCells>
  <conditionalFormatting sqref="B13:B51">
    <cfRule type="expression" dxfId="103" priority="4">
      <formula>IF(AND($D13&lt;&gt;"",OR(ISBLANK($B13))),TRUE,FALSE)</formula>
    </cfRule>
  </conditionalFormatting>
  <conditionalFormatting sqref="F13:F51">
    <cfRule type="expression" dxfId="102" priority="5">
      <formula>IF(AND($D13&lt;&gt;"",OR(ISBLANK($F13))),TRUE,FALSE)</formula>
    </cfRule>
  </conditionalFormatting>
  <conditionalFormatting sqref="H13:H52">
    <cfRule type="expression" dxfId="101" priority="24">
      <formula>IF(AND($D13&lt;&gt;"",OR(ISBLANK($H13))),TRUE,FALSE)</formula>
    </cfRule>
  </conditionalFormatting>
  <conditionalFormatting sqref="I13:I51">
    <cfRule type="expression" dxfId="100" priority="153">
      <formula>IF(AND($D13&lt;&gt;"",OR(ISBLANK($I13))),TRUE,FALSE)</formula>
    </cfRule>
  </conditionalFormatting>
  <conditionalFormatting sqref="J13:J51">
    <cfRule type="expression" dxfId="99" priority="6">
      <formula>IF(AND($D13&lt;&gt;"",OR(ISBLANK($J13))),TRUE,FALSE)</formula>
    </cfRule>
  </conditionalFormatting>
  <conditionalFormatting sqref="K13:K51">
    <cfRule type="expression" dxfId="98" priority="14">
      <formula>IF(AND($D13&lt;&gt;"",OR(ISBLANK($K13))),TRUE,FALSE)</formula>
    </cfRule>
  </conditionalFormatting>
  <conditionalFormatting sqref="L13:L51">
    <cfRule type="expression" dxfId="97" priority="11">
      <formula>IF(AND($D13&lt;&gt;"",OR(ISBLANK($L13))),TRUE,FALSE)</formula>
    </cfRule>
  </conditionalFormatting>
  <conditionalFormatting sqref="M13:M51">
    <cfRule type="expression" dxfId="96" priority="13">
      <formula>IF(AND($D13&lt;&gt;"",OR(ISBLANK($M13))),TRUE,FALSE)</formula>
    </cfRule>
  </conditionalFormatting>
  <conditionalFormatting sqref="R13:R51">
    <cfRule type="expression" dxfId="95" priority="158">
      <formula>IF(AND($D13&lt;&gt;"",OR(ISBLANK($R13))),TRUE,FALSE)</formula>
    </cfRule>
  </conditionalFormatting>
  <dataValidations count="2">
    <dataValidation type="list" allowBlank="1" showInputMessage="1" showErrorMessage="1" sqref="F13:F51" xr:uid="{E6A8C553-6997-40A5-BEAE-EA8974ADCCE5}">
      <formula1>IF($E13=2023,Code_Action_horsforet,Code_action_Sans_F12i)</formula1>
    </dataValidation>
    <dataValidation type="list" allowBlank="1" showInputMessage="1" showErrorMessage="1" sqref="B13:B51" xr:uid="{A423D371-E248-4658-BA6A-44FBB8D45CF2}">
      <formula1>Code_Site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961ECEA-F3BD-4884-B8C0-15E38F316BF7}">
          <x14:formula1>
            <xm:f>'Divers (masquer)'!$E$13:$E$14</xm:f>
          </x14:formula1>
          <xm:sqref>H13:H51</xm:sqref>
        </x14:dataValidation>
        <x14:dataValidation type="list" allowBlank="1" showInputMessage="1" showErrorMessage="1" xr:uid="{EA31A0C5-CD8C-4D34-9DA0-8647AEBCF4F9}">
          <x14:formula1>
            <xm:f>'Divers (masquer)'!$E$20:$E$24</xm:f>
          </x14:formula1>
          <xm:sqref>U13:U51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64EC-C05B-43DF-A5AF-E93E24242743}">
  <sheetPr codeName="Feuil4">
    <tabColor rgb="FF7030A0"/>
  </sheetPr>
  <dimension ref="A1:W76"/>
  <sheetViews>
    <sheetView topLeftCell="A2" zoomScale="60" zoomScaleNormal="60" workbookViewId="0">
      <selection activeCell="T13" sqref="T13:T51"/>
    </sheetView>
  </sheetViews>
  <sheetFormatPr baseColWidth="10" defaultColWidth="11.5703125" defaultRowHeight="15" x14ac:dyDescent="0.25"/>
  <cols>
    <col min="1" max="1" width="1.42578125" style="39" customWidth="1"/>
    <col min="2" max="2" width="18.7109375" style="39" customWidth="1"/>
    <col min="3" max="3" width="29.7109375" style="39" customWidth="1"/>
    <col min="4" max="4" width="37.28515625" style="39" customWidth="1"/>
    <col min="5" max="5" width="37.28515625" style="39" hidden="1" customWidth="1"/>
    <col min="6" max="6" width="37.28515625" style="39" customWidth="1"/>
    <col min="7" max="7" width="60.5703125" style="39" customWidth="1"/>
    <col min="8" max="8" width="37.28515625" style="39" customWidth="1"/>
    <col min="9" max="9" width="27.5703125" style="39" customWidth="1"/>
    <col min="10" max="13" width="28.28515625" style="39" customWidth="1"/>
    <col min="14" max="14" width="15.5703125" style="39" hidden="1" customWidth="1"/>
    <col min="15" max="15" width="17.28515625" style="39" hidden="1" customWidth="1"/>
    <col min="16" max="16" width="27" style="39" hidden="1" customWidth="1"/>
    <col min="17" max="17" width="68.85546875" style="39" customWidth="1"/>
    <col min="18" max="18" width="18.7109375" style="353" customWidth="1"/>
    <col min="19" max="19" width="38.85546875" style="39" customWidth="1"/>
    <col min="20" max="21" width="16.7109375" style="39" customWidth="1"/>
    <col min="22" max="22" width="32.28515625" style="39" customWidth="1"/>
    <col min="23" max="16384" width="11.5703125" style="39"/>
  </cols>
  <sheetData>
    <row r="1" spans="1:23" ht="30" x14ac:dyDescent="0.4">
      <c r="A1" s="53"/>
      <c r="B1" s="292" t="s">
        <v>1171</v>
      </c>
      <c r="O1" s="214"/>
      <c r="P1" s="214"/>
      <c r="Q1" s="445"/>
      <c r="R1" s="446"/>
      <c r="S1" s="447"/>
      <c r="T1" s="275"/>
      <c r="U1" s="275"/>
      <c r="V1" s="275"/>
    </row>
    <row r="2" spans="1:23" ht="22.9" customHeight="1" x14ac:dyDescent="0.25">
      <c r="A2" s="53"/>
      <c r="B2" s="294" t="s">
        <v>15</v>
      </c>
      <c r="C2" s="326"/>
      <c r="D2" s="53"/>
      <c r="E2" s="53"/>
      <c r="F2" s="53"/>
      <c r="G2" s="53"/>
      <c r="H2" s="146">
        <f>'Votre dossier'!$D$8</f>
        <v>0</v>
      </c>
      <c r="I2" s="53"/>
      <c r="J2" s="53"/>
      <c r="K2" s="53"/>
      <c r="O2" s="53"/>
      <c r="P2" s="53"/>
      <c r="Q2" s="448"/>
      <c r="R2" s="449"/>
      <c r="S2" s="447"/>
      <c r="T2" s="275"/>
      <c r="U2" s="275"/>
      <c r="V2" s="275"/>
    </row>
    <row r="3" spans="1:23" ht="20.25" x14ac:dyDescent="0.25">
      <c r="A3" s="53"/>
      <c r="B3" s="441" t="s">
        <v>947</v>
      </c>
      <c r="C3" s="326"/>
      <c r="D3" s="53"/>
      <c r="E3" s="53"/>
      <c r="F3" s="53"/>
      <c r="G3" s="53"/>
      <c r="H3" s="53"/>
      <c r="I3" s="53"/>
      <c r="J3" s="53"/>
      <c r="K3" s="53"/>
      <c r="O3" s="53"/>
      <c r="P3" s="53"/>
      <c r="Q3" s="449"/>
      <c r="R3" s="449"/>
      <c r="S3" s="447"/>
      <c r="T3" s="275"/>
      <c r="U3" s="275"/>
      <c r="V3" s="275"/>
    </row>
    <row r="4" spans="1:23" ht="15.75" thickBot="1" x14ac:dyDescent="0.3">
      <c r="A4" s="53"/>
      <c r="B4" s="326"/>
      <c r="C4" s="326"/>
      <c r="D4" s="53"/>
      <c r="E4" s="53"/>
      <c r="F4" s="53"/>
      <c r="G4" s="53"/>
      <c r="H4" s="53"/>
      <c r="I4" s="53"/>
      <c r="J4" s="53"/>
      <c r="K4" s="53"/>
      <c r="L4" s="53"/>
      <c r="M4" s="53"/>
      <c r="N4" s="53"/>
      <c r="O4" s="53"/>
      <c r="P4" s="53"/>
      <c r="Q4" s="275"/>
      <c r="R4" s="452"/>
      <c r="S4" s="275"/>
      <c r="T4" s="275"/>
      <c r="U4" s="275"/>
      <c r="V4" s="275"/>
    </row>
    <row r="5" spans="1:23" ht="24.75" customHeight="1" x14ac:dyDescent="0.25">
      <c r="A5" s="53"/>
      <c r="B5" s="572" t="s">
        <v>571</v>
      </c>
      <c r="C5" s="573"/>
      <c r="D5" s="578" t="str">
        <f>IF(ISBLANK('Votre dossier'!D5),"Vous devez renseigner l'onglet Votre dossier",'Votre dossier'!D5)</f>
        <v>Vous devez renseigner l'onglet Votre dossier</v>
      </c>
      <c r="E5" s="578"/>
      <c r="F5" s="578"/>
      <c r="G5" s="579"/>
      <c r="H5" s="450"/>
      <c r="I5" s="450"/>
      <c r="J5" s="450"/>
      <c r="K5" s="450"/>
      <c r="L5" s="450"/>
      <c r="M5" s="450"/>
      <c r="N5" s="296"/>
      <c r="O5" s="296"/>
      <c r="P5" s="296"/>
      <c r="Q5" s="453"/>
      <c r="R5" s="453"/>
      <c r="S5" s="453"/>
      <c r="T5" s="453"/>
      <c r="U5" s="453"/>
      <c r="V5" s="453"/>
    </row>
    <row r="6" spans="1:23" ht="24.75" customHeight="1" x14ac:dyDescent="0.25">
      <c r="A6" s="53"/>
      <c r="B6" s="574" t="s">
        <v>572</v>
      </c>
      <c r="C6" s="575"/>
      <c r="D6" s="580" t="str">
        <f>IF(ISBLANK('Votre dossier'!D6),"Vous devez renseigner l'onglet Votre dossier",'Votre dossier'!D6)</f>
        <v>Vous devez renseigner l'onglet Votre dossier</v>
      </c>
      <c r="E6" s="580"/>
      <c r="F6" s="580"/>
      <c r="G6" s="581"/>
      <c r="H6" s="450"/>
      <c r="I6" s="450"/>
      <c r="J6" s="450"/>
      <c r="K6" s="450"/>
      <c r="L6" s="450"/>
      <c r="M6" s="450"/>
      <c r="N6" s="296"/>
      <c r="O6" s="296"/>
      <c r="P6" s="296"/>
      <c r="Q6" s="296"/>
      <c r="R6" s="296"/>
      <c r="S6" s="296"/>
      <c r="T6" s="296"/>
      <c r="U6" s="296"/>
      <c r="V6" s="296"/>
    </row>
    <row r="7" spans="1:23" ht="24.75" customHeight="1" thickBot="1" x14ac:dyDescent="0.3">
      <c r="A7" s="53"/>
      <c r="B7" s="576" t="s">
        <v>953</v>
      </c>
      <c r="C7" s="577"/>
      <c r="D7" s="582" t="str">
        <f>IF(ISBLANK('Votre dossier'!D7),"Vous devez renseigner l'onglet Votre dossier",'Votre dossier'!D7)</f>
        <v>Vous devez renseigner l'onglet Votre dossier</v>
      </c>
      <c r="E7" s="582"/>
      <c r="F7" s="582"/>
      <c r="G7" s="583"/>
      <c r="H7" s="451"/>
      <c r="I7" s="451"/>
      <c r="J7" s="451"/>
      <c r="K7" s="451"/>
      <c r="L7" s="451"/>
      <c r="M7" s="451"/>
      <c r="N7" s="297"/>
      <c r="O7" s="297"/>
      <c r="P7" s="297"/>
      <c r="Q7" s="297"/>
      <c r="R7" s="297"/>
      <c r="S7" s="297"/>
      <c r="T7" s="297"/>
      <c r="U7" s="297"/>
      <c r="V7" s="297"/>
    </row>
    <row r="8" spans="1:23" ht="28.5" customHeight="1" thickBot="1" x14ac:dyDescent="0.3">
      <c r="B8" s="53"/>
      <c r="C8" s="53"/>
      <c r="D8" s="53"/>
      <c r="E8" s="53"/>
      <c r="F8" s="53"/>
      <c r="G8" s="53"/>
      <c r="H8" s="275"/>
      <c r="I8" s="275"/>
      <c r="J8" s="275"/>
      <c r="K8" s="275"/>
      <c r="L8" s="275"/>
      <c r="M8" s="275"/>
      <c r="N8" s="53"/>
      <c r="O8" s="53"/>
      <c r="P8" s="53"/>
      <c r="Q8" s="53"/>
      <c r="R8" s="327"/>
      <c r="S8" s="53"/>
      <c r="T8" s="53"/>
      <c r="U8" s="53"/>
      <c r="V8" s="53"/>
    </row>
    <row r="9" spans="1:23" ht="19.5" thickBot="1" x14ac:dyDescent="0.35">
      <c r="A9" s="53"/>
      <c r="B9" s="53"/>
      <c r="C9" s="53"/>
      <c r="F9" s="328" t="s">
        <v>573</v>
      </c>
      <c r="G9" s="329">
        <f>SUM(T13:T51)</f>
        <v>0</v>
      </c>
      <c r="H9" s="330"/>
      <c r="I9" s="331"/>
      <c r="J9" s="332"/>
      <c r="K9" s="332"/>
      <c r="L9" s="332"/>
      <c r="M9" s="332"/>
      <c r="N9" s="332"/>
      <c r="O9" s="332"/>
      <c r="P9" s="332"/>
      <c r="Q9" s="332"/>
      <c r="R9" s="327"/>
      <c r="S9" s="53"/>
      <c r="T9" s="53"/>
      <c r="U9" s="53"/>
      <c r="V9" s="53"/>
    </row>
    <row r="10" spans="1:23" ht="18.75" x14ac:dyDescent="0.3">
      <c r="A10" s="53"/>
      <c r="B10" s="53"/>
      <c r="C10" s="53"/>
      <c r="D10" s="53"/>
      <c r="E10" s="53"/>
      <c r="F10" s="53"/>
      <c r="G10" s="53"/>
      <c r="H10" s="53"/>
      <c r="I10" s="53"/>
      <c r="J10" s="333"/>
      <c r="K10" s="333"/>
      <c r="L10" s="333"/>
      <c r="M10" s="333"/>
      <c r="N10" s="334" t="s">
        <v>954</v>
      </c>
      <c r="O10" s="334" t="s">
        <v>954</v>
      </c>
      <c r="P10" s="334" t="s">
        <v>954</v>
      </c>
      <c r="Q10" s="333"/>
      <c r="R10" s="335"/>
      <c r="S10" s="332"/>
      <c r="T10" s="53"/>
      <c r="U10" s="53"/>
      <c r="V10" s="53"/>
    </row>
    <row r="11" spans="1:23" ht="21.75" thickBot="1" x14ac:dyDescent="0.4">
      <c r="A11" s="53"/>
      <c r="B11" s="53"/>
      <c r="C11" s="53"/>
      <c r="D11" s="53"/>
      <c r="E11" s="302" t="s">
        <v>977</v>
      </c>
      <c r="F11" s="53"/>
      <c r="G11" s="53"/>
      <c r="H11" s="53"/>
      <c r="I11" s="584" t="s">
        <v>955</v>
      </c>
      <c r="J11" s="585"/>
      <c r="K11" s="585"/>
      <c r="L11" s="585"/>
      <c r="M11" s="585"/>
      <c r="N11" s="570"/>
      <c r="O11" s="570"/>
      <c r="P11" s="570"/>
      <c r="Q11" s="570"/>
      <c r="R11" s="570"/>
      <c r="S11" s="570"/>
      <c r="T11" s="570"/>
      <c r="U11" s="570"/>
      <c r="V11" s="571"/>
    </row>
    <row r="12" spans="1:23" ht="126.75" customHeight="1" thickBot="1" x14ac:dyDescent="0.3">
      <c r="B12" s="308" t="s">
        <v>956</v>
      </c>
      <c r="C12" s="310" t="s">
        <v>1</v>
      </c>
      <c r="D12" s="308" t="s">
        <v>957</v>
      </c>
      <c r="E12" s="305" t="s">
        <v>978</v>
      </c>
      <c r="F12" s="305" t="s">
        <v>8</v>
      </c>
      <c r="G12" s="305" t="s">
        <v>4</v>
      </c>
      <c r="H12" s="305" t="s">
        <v>972</v>
      </c>
      <c r="I12" s="305" t="s">
        <v>5</v>
      </c>
      <c r="J12" s="305" t="s">
        <v>958</v>
      </c>
      <c r="K12" s="305" t="s">
        <v>959</v>
      </c>
      <c r="L12" s="305" t="s">
        <v>960</v>
      </c>
      <c r="M12" s="305" t="s">
        <v>961</v>
      </c>
      <c r="N12" s="340" t="s">
        <v>962</v>
      </c>
      <c r="O12" s="340" t="s">
        <v>963</v>
      </c>
      <c r="P12" s="340" t="s">
        <v>964</v>
      </c>
      <c r="Q12" s="341" t="s">
        <v>965</v>
      </c>
      <c r="R12" s="339" t="s">
        <v>1040</v>
      </c>
      <c r="S12" s="342" t="s">
        <v>966</v>
      </c>
      <c r="T12" s="343" t="s">
        <v>6</v>
      </c>
      <c r="U12" s="339" t="s">
        <v>1115</v>
      </c>
      <c r="V12" s="339" t="s">
        <v>1116</v>
      </c>
      <c r="W12" s="53"/>
    </row>
    <row r="13" spans="1:23" ht="76.150000000000006" customHeight="1" x14ac:dyDescent="0.25">
      <c r="B13" s="462"/>
      <c r="C13" s="463" t="str">
        <f t="shared" ref="C13" si="0">+IFERROR(IF(ISBLANK(B13),"",INDEX(Sites,MATCH(B13,Code_Site,0))),"")</f>
        <v/>
      </c>
      <c r="D13" s="135"/>
      <c r="E13" s="171"/>
      <c r="F13" s="135"/>
      <c r="G13" s="464" t="str">
        <f t="shared" ref="G13" si="1">IFERROR(IF(ISBLANK(F13),"",INDEX(Action,MATCH(F13,Code_Action_Total,0))),"")</f>
        <v/>
      </c>
      <c r="H13" s="465"/>
      <c r="I13" s="135"/>
      <c r="J13" s="135"/>
      <c r="K13" s="466"/>
      <c r="L13" s="467"/>
      <c r="M13" s="467"/>
      <c r="N13" s="346" t="str">
        <f>IF(I13&lt;&gt;"",IF(OR(K13="",L13="",M13=""),"Les colonnes K, L et M doivent obligatoirement être remplies.",IF(OR(K13&lt;'Votre dossier'!$D$10,L13&lt;'Votre dossier'!$D$10,M13&lt;'Votre dossier'!$D$10),"Attention l'opération liée à cette dépense a commencée avant la date de début d'éligibilité des dépenses, elle sera rendue inéligible.","")),"")</f>
        <v/>
      </c>
      <c r="O13" s="347" t="str">
        <f>IF('Votre dossier'!$D$9="","Remplir la date de dépôt de votre demande de subvention initiale dans l'onglet Votre Dossier.",IF($I13&lt;&gt;"",IF(OR($K13="",$L13="",$M13=""),"",IF(OR($L13&lt;'Votre dossier'!$D$9,$M13&lt;'Votre dossier'!$D$9),"La dépense ou l'opération s'est terminée avant le depôt de la demande d'aide, elle sera rendue inéligible.","")),""))</f>
        <v>Remplir la date de dépôt de votre demande de subvention initiale dans l'onglet Votre Dossier.</v>
      </c>
      <c r="P13" s="346" t="str">
        <f>IF(I13="","Renseigner la dénomination du fournisseur",IF(AND($I13&lt;&gt;"",OR(ISBLANK('Votre dossier'!$D$10),ISBLANK('Votre dossier'!#REF!),ISBLANK('Votre dossier'!$D$11))),"Remplir toutes les dates limites du dossier dans l'onglet Votre dossier.",IF(AND(ISBLANK($K13),ISBLANK($L13),ISBLANK($M13)),"",IF($I13&lt;&gt;"",IF($M13&gt;'Votre dossier'!$D$11,"Attention la date limite d'acquittement n'est pas respectée, la dépense sera rendue inéligible.",IF($L13&gt;$M13,"Attention le document payeur a été émis après le paiement, la dépense pourra être rendue inéligible.",""))))))</f>
        <v>Renseigner la dénomination du fournisseur</v>
      </c>
      <c r="Q13" s="348" t="str">
        <f>CONCATENATE($N13," ","
",$O13, " ","
",$P13)</f>
        <v xml:space="preserve"> 
Remplir la date de dépôt de votre demande de subvention initiale dans l'onglet Votre Dossier. 
Renseigner la dénomination du fournisseur</v>
      </c>
      <c r="R13" s="128"/>
      <c r="S13" s="129"/>
      <c r="T13" s="349" t="str">
        <f>IF($R13+$S13=0,"",$R13+$S13)</f>
        <v/>
      </c>
      <c r="U13" s="422"/>
      <c r="V13" s="423"/>
    </row>
    <row r="14" spans="1:23" ht="76.150000000000006" customHeight="1" x14ac:dyDescent="0.25">
      <c r="B14" s="462"/>
      <c r="C14" s="463" t="str">
        <f t="shared" ref="C14:C51" si="2">+IFERROR(IF(ISBLANK(B14),"",INDEX(Sites,MATCH(B14,Code_Site,0))),"")</f>
        <v/>
      </c>
      <c r="D14" s="135"/>
      <c r="E14" s="171"/>
      <c r="F14" s="135"/>
      <c r="G14" s="464" t="str">
        <f t="shared" ref="G14:G51" si="3">IFERROR(IF(ISBLANK(F14),"",INDEX(Action,MATCH(F14,Code_Action_Total,0))),"")</f>
        <v/>
      </c>
      <c r="H14" s="465"/>
      <c r="I14" s="135"/>
      <c r="J14" s="135"/>
      <c r="K14" s="466"/>
      <c r="L14" s="467"/>
      <c r="M14" s="467"/>
      <c r="N14" s="346" t="str">
        <f>IF(I14&lt;&gt;"",IF(OR(K14="",L14="",M14=""),"Les colonnes K, L et M doivent obligatoirement être remplies.",IF(OR(K14&lt;'Votre dossier'!$D$10,L14&lt;'Votre dossier'!$D$10,M14&lt;'Votre dossier'!$D$10),"Attention l'opération liée à cette dépense a commencée avant la date de début d'éligibilité des dépenses, elle sera rendue inéligible.","")),"")</f>
        <v/>
      </c>
      <c r="O14" s="347" t="str">
        <f>IF('Votre dossier'!$D$9="","Remplir la date de dépôt de votre demande de subvention initiale dans l'onglet Votre Dossier.",IF($I14&lt;&gt;"",IF(OR($K14="",$L14="",$M14=""),"",IF(OR($L14&lt;'Votre dossier'!$D$9,$M14&lt;'Votre dossier'!$D$9),"La dépense ou l'opération s'est terminée avant le depôt de la demande d'aide, elle sera rendue inéligible.","")),""))</f>
        <v>Remplir la date de dépôt de votre demande de subvention initiale dans l'onglet Votre Dossier.</v>
      </c>
      <c r="P14" s="346" t="str">
        <f>IF(I14="","Renseigner la dénomination du fournisseur",IF(AND($I14&lt;&gt;"",OR(ISBLANK('Votre dossier'!$D$10),ISBLANK('Votre dossier'!#REF!),ISBLANK('Votre dossier'!$D$11))),"Remplir toutes les dates limites du dossier dans l'onglet Votre dossier.",IF(AND(ISBLANK($K14),ISBLANK($L14),ISBLANK($M14)),"",IF($I14&lt;&gt;"",IF($M14&gt;'Votre dossier'!$D$11,"Attention la date limite d'acquittement n'est pas respectée, la dépense sera rendue inéligible.",IF($L14&gt;$M14,"Attention le document payeur a été émis après le paiement, la dépense pourra être rendue inéligible.",""))))))</f>
        <v>Renseigner la dénomination du fournisseur</v>
      </c>
      <c r="Q14" s="348" t="str">
        <f t="shared" ref="Q14:Q51" si="4">CONCATENATE($N14," ","
",$O14, " ","
",$P14)</f>
        <v xml:space="preserve"> 
Remplir la date de dépôt de votre demande de subvention initiale dans l'onglet Votre Dossier. 
Renseigner la dénomination du fournisseur</v>
      </c>
      <c r="R14" s="128"/>
      <c r="S14" s="129"/>
      <c r="T14" s="349" t="str">
        <f t="shared" ref="T14:T51" si="5">IF($R14+$S14=0,"",$R14+$S14)</f>
        <v/>
      </c>
      <c r="U14" s="422"/>
      <c r="V14" s="423"/>
    </row>
    <row r="15" spans="1:23" ht="76.150000000000006" customHeight="1" x14ac:dyDescent="0.25">
      <c r="B15" s="462"/>
      <c r="C15" s="463" t="str">
        <f t="shared" si="2"/>
        <v/>
      </c>
      <c r="D15" s="135"/>
      <c r="E15" s="171"/>
      <c r="F15" s="135"/>
      <c r="G15" s="464" t="str">
        <f t="shared" si="3"/>
        <v/>
      </c>
      <c r="H15" s="465"/>
      <c r="I15" s="135"/>
      <c r="J15" s="135"/>
      <c r="K15" s="466"/>
      <c r="L15" s="467"/>
      <c r="M15" s="467"/>
      <c r="N15" s="346" t="str">
        <f>IF(I15&lt;&gt;"",IF(OR(K15="",L15="",M15=""),"Les colonnes K, L et M doivent obligatoirement être remplies.",IF(OR(K15&lt;'Votre dossier'!$D$10,L15&lt;'Votre dossier'!$D$10,M15&lt;'Votre dossier'!$D$10),"Attention l'opération liée à cette dépense a commencée avant la date de début d'éligibilité des dépenses, elle sera rendue inéligible.","")),"")</f>
        <v/>
      </c>
      <c r="O15" s="347" t="str">
        <f>IF('Votre dossier'!$D$9="","Remplir la date de dépôt de votre demande de subvention initiale dans l'onglet Votre Dossier.",IF($I15&lt;&gt;"",IF(OR($K15="",$L15="",$M15=""),"",IF(OR($L15&lt;'Votre dossier'!$D$9,$M15&lt;'Votre dossier'!$D$9),"La dépense ou l'opération s'est terminée avant le depôt de la demande d'aide, elle sera rendue inéligible.","")),""))</f>
        <v>Remplir la date de dépôt de votre demande de subvention initiale dans l'onglet Votre Dossier.</v>
      </c>
      <c r="P15" s="346" t="str">
        <f>IF(I15="","Renseigner la dénomination du fournisseur",IF(AND($I15&lt;&gt;"",OR(ISBLANK('Votre dossier'!$D$10),ISBLANK('Votre dossier'!#REF!),ISBLANK('Votre dossier'!$D$11))),"Remplir toutes les dates limites du dossier dans l'onglet Votre dossier.",IF(AND(ISBLANK($K15),ISBLANK($L15),ISBLANK($M15)),"",IF($I15&lt;&gt;"",IF($M15&gt;'Votre dossier'!$D$11,"Attention la date limite d'acquittement n'est pas respectée, la dépense sera rendue inéligible.",IF($L15&gt;$M15,"Attention le document payeur a été émis après le paiement, la dépense pourra être rendue inéligible.",""))))))</f>
        <v>Renseigner la dénomination du fournisseur</v>
      </c>
      <c r="Q15" s="348" t="str">
        <f t="shared" si="4"/>
        <v xml:space="preserve"> 
Remplir la date de dépôt de votre demande de subvention initiale dans l'onglet Votre Dossier. 
Renseigner la dénomination du fournisseur</v>
      </c>
      <c r="R15" s="128"/>
      <c r="S15" s="129"/>
      <c r="T15" s="349" t="str">
        <f t="shared" si="5"/>
        <v/>
      </c>
      <c r="U15" s="422"/>
      <c r="V15" s="423"/>
    </row>
    <row r="16" spans="1:23" ht="76.150000000000006" customHeight="1" x14ac:dyDescent="0.25">
      <c r="B16" s="462"/>
      <c r="C16" s="463" t="str">
        <f t="shared" si="2"/>
        <v/>
      </c>
      <c r="D16" s="135"/>
      <c r="E16" s="171"/>
      <c r="F16" s="135"/>
      <c r="G16" s="464" t="str">
        <f t="shared" si="3"/>
        <v/>
      </c>
      <c r="H16" s="465"/>
      <c r="I16" s="135"/>
      <c r="J16" s="135"/>
      <c r="K16" s="466"/>
      <c r="L16" s="467"/>
      <c r="M16" s="467"/>
      <c r="N16" s="346" t="str">
        <f>IF(I16&lt;&gt;"",IF(OR(K16="",L16="",M16=""),"Les colonnes K, L et M doivent obligatoirement être remplies.",IF(OR(K16&lt;'Votre dossier'!$D$10,L16&lt;'Votre dossier'!$D$10,M16&lt;'Votre dossier'!$D$10),"Attention l'opération liée à cette dépense a commencée avant la date de début d'éligibilité des dépenses, elle sera rendue inéligible.","")),"")</f>
        <v/>
      </c>
      <c r="O16" s="347" t="str">
        <f>IF('Votre dossier'!$D$9="","Remplir la date de dépôt de votre demande de subvention initiale dans l'onglet Votre Dossier.",IF($I16&lt;&gt;"",IF(OR($K16="",$L16="",$M16=""),"",IF(OR($L16&lt;'Votre dossier'!$D$9,$M16&lt;'Votre dossier'!$D$9),"La dépense ou l'opération s'est terminée avant le depôt de la demande d'aide, elle sera rendue inéligible.","")),""))</f>
        <v>Remplir la date de dépôt de votre demande de subvention initiale dans l'onglet Votre Dossier.</v>
      </c>
      <c r="P16" s="346" t="str">
        <f>IF(I16="","Renseigner la dénomination du fournisseur",IF(AND($I16&lt;&gt;"",OR(ISBLANK('Votre dossier'!$D$10),ISBLANK('Votre dossier'!#REF!),ISBLANK('Votre dossier'!$D$11))),"Remplir toutes les dates limites du dossier dans l'onglet Votre dossier.",IF(AND(ISBLANK($K16),ISBLANK($L16),ISBLANK($M16)),"",IF($I16&lt;&gt;"",IF($M16&gt;'Votre dossier'!$D$11,"Attention la date limite d'acquittement n'est pas respectée, la dépense sera rendue inéligible.",IF($L16&gt;$M16,"Attention le document payeur a été émis après le paiement, la dépense pourra être rendue inéligible.",""))))))</f>
        <v>Renseigner la dénomination du fournisseur</v>
      </c>
      <c r="Q16" s="348" t="str">
        <f t="shared" si="4"/>
        <v xml:space="preserve"> 
Remplir la date de dépôt de votre demande de subvention initiale dans l'onglet Votre Dossier. 
Renseigner la dénomination du fournisseur</v>
      </c>
      <c r="R16" s="128"/>
      <c r="S16" s="129"/>
      <c r="T16" s="349" t="str">
        <f t="shared" si="5"/>
        <v/>
      </c>
      <c r="U16" s="422"/>
      <c r="V16" s="423"/>
    </row>
    <row r="17" spans="2:22" ht="76.150000000000006" customHeight="1" x14ac:dyDescent="0.25">
      <c r="B17" s="462"/>
      <c r="C17" s="463" t="str">
        <f t="shared" si="2"/>
        <v/>
      </c>
      <c r="D17" s="135"/>
      <c r="E17" s="171"/>
      <c r="F17" s="135"/>
      <c r="G17" s="464" t="str">
        <f t="shared" si="3"/>
        <v/>
      </c>
      <c r="H17" s="465"/>
      <c r="I17" s="135"/>
      <c r="J17" s="135"/>
      <c r="K17" s="466"/>
      <c r="L17" s="467"/>
      <c r="M17" s="467"/>
      <c r="N17" s="346" t="str">
        <f>IF(I17&lt;&gt;"",IF(OR(K17="",L17="",M17=""),"Les colonnes K, L et M doivent obligatoirement être remplies.",IF(OR(K17&lt;'Votre dossier'!$D$10,L17&lt;'Votre dossier'!$D$10,M17&lt;'Votre dossier'!$D$10),"Attention l'opération liée à cette dépense a commencée avant la date de début d'éligibilité des dépenses, elle sera rendue inéligible.","")),"")</f>
        <v/>
      </c>
      <c r="O17" s="347" t="str">
        <f>IF('Votre dossier'!$D$9="","Remplir la date de dépôt de votre demande de subvention initiale dans l'onglet Votre Dossier.",IF($I17&lt;&gt;"",IF(OR($K17="",$L17="",$M17=""),"",IF(OR($L17&lt;'Votre dossier'!$D$9,$M17&lt;'Votre dossier'!$D$9),"La dépense ou l'opération s'est terminée avant le depôt de la demande d'aide, elle sera rendue inéligible.","")),""))</f>
        <v>Remplir la date de dépôt de votre demande de subvention initiale dans l'onglet Votre Dossier.</v>
      </c>
      <c r="P17" s="346" t="str">
        <f>IF(I17="","Renseigner la dénomination du fournisseur",IF(AND($I17&lt;&gt;"",OR(ISBLANK('Votre dossier'!$D$10),ISBLANK('Votre dossier'!#REF!),ISBLANK('Votre dossier'!$D$11))),"Remplir toutes les dates limites du dossier dans l'onglet Votre dossier.",IF(AND(ISBLANK($K17),ISBLANK($L17),ISBLANK($M17)),"",IF($I17&lt;&gt;"",IF($M17&gt;'Votre dossier'!$D$11,"Attention la date limite d'acquittement n'est pas respectée, la dépense sera rendue inéligible.",IF($L17&gt;$M17,"Attention le document payeur a été émis après le paiement, la dépense pourra être rendue inéligible.",""))))))</f>
        <v>Renseigner la dénomination du fournisseur</v>
      </c>
      <c r="Q17" s="348" t="str">
        <f t="shared" si="4"/>
        <v xml:space="preserve"> 
Remplir la date de dépôt de votre demande de subvention initiale dans l'onglet Votre Dossier. 
Renseigner la dénomination du fournisseur</v>
      </c>
      <c r="R17" s="128"/>
      <c r="S17" s="129"/>
      <c r="T17" s="349" t="str">
        <f t="shared" si="5"/>
        <v/>
      </c>
      <c r="U17" s="422"/>
      <c r="V17" s="423"/>
    </row>
    <row r="18" spans="2:22" ht="76.150000000000006" customHeight="1" x14ac:dyDescent="0.25">
      <c r="B18" s="462"/>
      <c r="C18" s="463" t="str">
        <f t="shared" si="2"/>
        <v/>
      </c>
      <c r="D18" s="135"/>
      <c r="E18" s="171"/>
      <c r="F18" s="135"/>
      <c r="G18" s="464" t="str">
        <f t="shared" si="3"/>
        <v/>
      </c>
      <c r="H18" s="465"/>
      <c r="I18" s="135"/>
      <c r="J18" s="135"/>
      <c r="K18" s="466"/>
      <c r="L18" s="467"/>
      <c r="M18" s="467"/>
      <c r="N18" s="346" t="str">
        <f>IF(I18&lt;&gt;"",IF(OR(K18="",L18="",M18=""),"Les colonnes K, L et M doivent obligatoirement être remplies.",IF(OR(K18&lt;'Votre dossier'!$D$10,L18&lt;'Votre dossier'!$D$10,M18&lt;'Votre dossier'!$D$10),"Attention l'opération liée à cette dépense a commencée avant la date de début d'éligibilité des dépenses, elle sera rendue inéligible.","")),"")</f>
        <v/>
      </c>
      <c r="O18" s="347" t="str">
        <f>IF('Votre dossier'!$D$9="","Remplir la date de dépôt de votre demande de subvention initiale dans l'onglet Votre Dossier.",IF($I18&lt;&gt;"",IF(OR($K18="",$L18="",$M18=""),"",IF(OR($L18&lt;'Votre dossier'!$D$9,$M18&lt;'Votre dossier'!$D$9),"La dépense ou l'opération s'est terminée avant le depôt de la demande d'aide, elle sera rendue inéligible.","")),""))</f>
        <v>Remplir la date de dépôt de votre demande de subvention initiale dans l'onglet Votre Dossier.</v>
      </c>
      <c r="P18" s="346" t="str">
        <f>IF(I18="","Renseigner la dénomination du fournisseur",IF(AND($I18&lt;&gt;"",OR(ISBLANK('Votre dossier'!$D$10),ISBLANK('Votre dossier'!#REF!),ISBLANK('Votre dossier'!$D$11))),"Remplir toutes les dates limites du dossier dans l'onglet Votre dossier.",IF(AND(ISBLANK($K18),ISBLANK($L18),ISBLANK($M18)),"",IF($I18&lt;&gt;"",IF($M18&gt;'Votre dossier'!$D$11,"Attention la date limite d'acquittement n'est pas respectée, la dépense sera rendue inéligible.",IF($L18&gt;$M18,"Attention le document payeur a été émis après le paiement, la dépense pourra être rendue inéligible.",""))))))</f>
        <v>Renseigner la dénomination du fournisseur</v>
      </c>
      <c r="Q18" s="348" t="str">
        <f t="shared" si="4"/>
        <v xml:space="preserve"> 
Remplir la date de dépôt de votre demande de subvention initiale dans l'onglet Votre Dossier. 
Renseigner la dénomination du fournisseur</v>
      </c>
      <c r="R18" s="128"/>
      <c r="S18" s="129"/>
      <c r="T18" s="349" t="str">
        <f t="shared" si="5"/>
        <v/>
      </c>
      <c r="U18" s="422"/>
      <c r="V18" s="423"/>
    </row>
    <row r="19" spans="2:22" ht="76.150000000000006" customHeight="1" x14ac:dyDescent="0.25">
      <c r="B19" s="462"/>
      <c r="C19" s="463" t="str">
        <f t="shared" si="2"/>
        <v/>
      </c>
      <c r="D19" s="135"/>
      <c r="E19" s="171"/>
      <c r="F19" s="135"/>
      <c r="G19" s="464" t="str">
        <f t="shared" si="3"/>
        <v/>
      </c>
      <c r="H19" s="465"/>
      <c r="I19" s="135"/>
      <c r="J19" s="135"/>
      <c r="K19" s="466"/>
      <c r="L19" s="467"/>
      <c r="M19" s="467"/>
      <c r="N19" s="346" t="str">
        <f>IF(I19&lt;&gt;"",IF(OR(K19="",L19="",M19=""),"Les colonnes K, L et M doivent obligatoirement être remplies.",IF(OR(K19&lt;'Votre dossier'!$D$10,L19&lt;'Votre dossier'!$D$10,M19&lt;'Votre dossier'!$D$10),"Attention l'opération liée à cette dépense a commencée avant la date de début d'éligibilité des dépenses, elle sera rendue inéligible.","")),"")</f>
        <v/>
      </c>
      <c r="O19" s="347" t="str">
        <f>IF('Votre dossier'!$D$9="","Remplir la date de dépôt de votre demande de subvention initiale dans l'onglet Votre Dossier.",IF($I19&lt;&gt;"",IF(OR($K19="",$L19="",$M19=""),"",IF(OR($L19&lt;'Votre dossier'!$D$9,$M19&lt;'Votre dossier'!$D$9),"La dépense ou l'opération s'est terminée avant le depôt de la demande d'aide, elle sera rendue inéligible.","")),""))</f>
        <v>Remplir la date de dépôt de votre demande de subvention initiale dans l'onglet Votre Dossier.</v>
      </c>
      <c r="P19" s="346" t="str">
        <f>IF(I19="","Renseigner la dénomination du fournisseur",IF(AND($I19&lt;&gt;"",OR(ISBLANK('Votre dossier'!$D$10),ISBLANK('Votre dossier'!#REF!),ISBLANK('Votre dossier'!$D$11))),"Remplir toutes les dates limites du dossier dans l'onglet Votre dossier.",IF(AND(ISBLANK($K19),ISBLANK($L19),ISBLANK($M19)),"",IF($I19&lt;&gt;"",IF($M19&gt;'Votre dossier'!$D$11,"Attention la date limite d'acquittement n'est pas respectée, la dépense sera rendue inéligible.",IF($L19&gt;$M19,"Attention le document payeur a été émis après le paiement, la dépense pourra être rendue inéligible.",""))))))</f>
        <v>Renseigner la dénomination du fournisseur</v>
      </c>
      <c r="Q19" s="348" t="str">
        <f t="shared" si="4"/>
        <v xml:space="preserve"> 
Remplir la date de dépôt de votre demande de subvention initiale dans l'onglet Votre Dossier. 
Renseigner la dénomination du fournisseur</v>
      </c>
      <c r="R19" s="128"/>
      <c r="S19" s="129"/>
      <c r="T19" s="349" t="str">
        <f t="shared" si="5"/>
        <v/>
      </c>
      <c r="U19" s="422"/>
      <c r="V19" s="423"/>
    </row>
    <row r="20" spans="2:22" ht="76.150000000000006" customHeight="1" x14ac:dyDescent="0.25">
      <c r="B20" s="462"/>
      <c r="C20" s="463" t="str">
        <f t="shared" si="2"/>
        <v/>
      </c>
      <c r="D20" s="135"/>
      <c r="E20" s="171"/>
      <c r="F20" s="135"/>
      <c r="G20" s="464" t="str">
        <f t="shared" si="3"/>
        <v/>
      </c>
      <c r="H20" s="465"/>
      <c r="I20" s="135"/>
      <c r="J20" s="135"/>
      <c r="K20" s="466"/>
      <c r="L20" s="467"/>
      <c r="M20" s="467"/>
      <c r="N20" s="346" t="str">
        <f>IF(I20&lt;&gt;"",IF(OR(K20="",L20="",M20=""),"Les colonnes K, L et M doivent obligatoirement être remplies.",IF(OR(K20&lt;'Votre dossier'!$D$10,L20&lt;'Votre dossier'!$D$10,M20&lt;'Votre dossier'!$D$10),"Attention l'opération liée à cette dépense a commencée avant la date de début d'éligibilité des dépenses, elle sera rendue inéligible.","")),"")</f>
        <v/>
      </c>
      <c r="O20" s="347" t="str">
        <f>IF('Votre dossier'!$D$9="","Remplir la date de dépôt de votre demande de subvention initiale dans l'onglet Votre Dossier.",IF($I20&lt;&gt;"",IF(OR($K20="",$L20="",$M20=""),"",IF(OR($L20&lt;'Votre dossier'!$D$9,$M20&lt;'Votre dossier'!$D$9),"La dépense ou l'opération s'est terminée avant le depôt de la demande d'aide, elle sera rendue inéligible.","")),""))</f>
        <v>Remplir la date de dépôt de votre demande de subvention initiale dans l'onglet Votre Dossier.</v>
      </c>
      <c r="P20" s="346" t="str">
        <f>IF(I20="","Renseigner la dénomination du fournisseur",IF(AND($I20&lt;&gt;"",OR(ISBLANK('Votre dossier'!$D$10),ISBLANK('Votre dossier'!#REF!),ISBLANK('Votre dossier'!$D$11))),"Remplir toutes les dates limites du dossier dans l'onglet Votre dossier.",IF(AND(ISBLANK($K20),ISBLANK($L20),ISBLANK($M20)),"",IF($I20&lt;&gt;"",IF($M20&gt;'Votre dossier'!$D$11,"Attention la date limite d'acquittement n'est pas respectée, la dépense sera rendue inéligible.",IF($L20&gt;$M20,"Attention le document payeur a été émis après le paiement, la dépense pourra être rendue inéligible.",""))))))</f>
        <v>Renseigner la dénomination du fournisseur</v>
      </c>
      <c r="Q20" s="348" t="str">
        <f t="shared" si="4"/>
        <v xml:space="preserve"> 
Remplir la date de dépôt de votre demande de subvention initiale dans l'onglet Votre Dossier. 
Renseigner la dénomination du fournisseur</v>
      </c>
      <c r="R20" s="128"/>
      <c r="S20" s="129"/>
      <c r="T20" s="349" t="str">
        <f t="shared" si="5"/>
        <v/>
      </c>
      <c r="U20" s="422"/>
      <c r="V20" s="423"/>
    </row>
    <row r="21" spans="2:22" ht="76.150000000000006" customHeight="1" x14ac:dyDescent="0.25">
      <c r="B21" s="462"/>
      <c r="C21" s="463" t="str">
        <f t="shared" si="2"/>
        <v/>
      </c>
      <c r="D21" s="135"/>
      <c r="E21" s="171"/>
      <c r="F21" s="135"/>
      <c r="G21" s="464" t="str">
        <f t="shared" si="3"/>
        <v/>
      </c>
      <c r="H21" s="465"/>
      <c r="I21" s="135"/>
      <c r="J21" s="135"/>
      <c r="K21" s="466"/>
      <c r="L21" s="467"/>
      <c r="M21" s="467"/>
      <c r="N21" s="346" t="str">
        <f>IF(I21&lt;&gt;"",IF(OR(K21="",L21="",M21=""),"Les colonnes K, L et M doivent obligatoirement être remplies.",IF(OR(K21&lt;'Votre dossier'!$D$10,L21&lt;'Votre dossier'!$D$10,M21&lt;'Votre dossier'!$D$10),"Attention l'opération liée à cette dépense a commencée avant la date de début d'éligibilité des dépenses, elle sera rendue inéligible.","")),"")</f>
        <v/>
      </c>
      <c r="O21" s="347" t="str">
        <f>IF('Votre dossier'!$D$9="","Remplir la date de dépôt de votre demande de subvention initiale dans l'onglet Votre Dossier.",IF($I21&lt;&gt;"",IF(OR($K21="",$L21="",$M21=""),"",IF(OR($L21&lt;'Votre dossier'!$D$9,$M21&lt;'Votre dossier'!$D$9),"La dépense ou l'opération s'est terminée avant le depôt de la demande d'aide, elle sera rendue inéligible.","")),""))</f>
        <v>Remplir la date de dépôt de votre demande de subvention initiale dans l'onglet Votre Dossier.</v>
      </c>
      <c r="P21" s="346" t="str">
        <f>IF(I21="","Renseigner la dénomination du fournisseur",IF(AND($I21&lt;&gt;"",OR(ISBLANK('Votre dossier'!$D$10),ISBLANK('Votre dossier'!#REF!),ISBLANK('Votre dossier'!$D$11))),"Remplir toutes les dates limites du dossier dans l'onglet Votre dossier.",IF(AND(ISBLANK($K21),ISBLANK($L21),ISBLANK($M21)),"",IF($I21&lt;&gt;"",IF($M21&gt;'Votre dossier'!$D$11,"Attention la date limite d'acquittement n'est pas respectée, la dépense sera rendue inéligible.",IF($L21&gt;$M21,"Attention le document payeur a été émis après le paiement, la dépense pourra être rendue inéligible.",""))))))</f>
        <v>Renseigner la dénomination du fournisseur</v>
      </c>
      <c r="Q21" s="348" t="str">
        <f t="shared" si="4"/>
        <v xml:space="preserve"> 
Remplir la date de dépôt de votre demande de subvention initiale dans l'onglet Votre Dossier. 
Renseigner la dénomination du fournisseur</v>
      </c>
      <c r="R21" s="128"/>
      <c r="S21" s="129"/>
      <c r="T21" s="349" t="str">
        <f t="shared" si="5"/>
        <v/>
      </c>
      <c r="U21" s="422"/>
      <c r="V21" s="423"/>
    </row>
    <row r="22" spans="2:22" ht="76.150000000000006" customHeight="1" x14ac:dyDescent="0.25">
      <c r="B22" s="462"/>
      <c r="C22" s="463" t="str">
        <f t="shared" si="2"/>
        <v/>
      </c>
      <c r="D22" s="135"/>
      <c r="E22" s="171"/>
      <c r="F22" s="135"/>
      <c r="G22" s="464" t="str">
        <f t="shared" si="3"/>
        <v/>
      </c>
      <c r="H22" s="465"/>
      <c r="I22" s="135"/>
      <c r="J22" s="135"/>
      <c r="K22" s="466"/>
      <c r="L22" s="467"/>
      <c r="M22" s="467"/>
      <c r="N22" s="346" t="str">
        <f>IF(I22&lt;&gt;"",IF(OR(K22="",L22="",M22=""),"Les colonnes K, L et M doivent obligatoirement être remplies.",IF(OR(K22&lt;'Votre dossier'!$D$10,L22&lt;'Votre dossier'!$D$10,M22&lt;'Votre dossier'!$D$10),"Attention l'opération liée à cette dépense a commencée avant la date de début d'éligibilité des dépenses, elle sera rendue inéligible.","")),"")</f>
        <v/>
      </c>
      <c r="O22" s="347" t="str">
        <f>IF('Votre dossier'!$D$9="","Remplir la date de dépôt de votre demande de subvention initiale dans l'onglet Votre Dossier.",IF($I22&lt;&gt;"",IF(OR($K22="",$L22="",$M22=""),"",IF(OR($L22&lt;'Votre dossier'!$D$9,$M22&lt;'Votre dossier'!$D$9),"La dépense ou l'opération s'est terminée avant le depôt de la demande d'aide, elle sera rendue inéligible.","")),""))</f>
        <v>Remplir la date de dépôt de votre demande de subvention initiale dans l'onglet Votre Dossier.</v>
      </c>
      <c r="P22" s="346" t="str">
        <f>IF(I22="","Renseigner la dénomination du fournisseur",IF(AND($I22&lt;&gt;"",OR(ISBLANK('Votre dossier'!$D$10),ISBLANK('Votre dossier'!#REF!),ISBLANK('Votre dossier'!$D$11))),"Remplir toutes les dates limites du dossier dans l'onglet Votre dossier.",IF(AND(ISBLANK($K22),ISBLANK($L22),ISBLANK($M22)),"",IF($I22&lt;&gt;"",IF($M22&gt;'Votre dossier'!$D$11,"Attention la date limite d'acquittement n'est pas respectée, la dépense sera rendue inéligible.",IF($L22&gt;$M22,"Attention le document payeur a été émis après le paiement, la dépense pourra être rendue inéligible.",""))))))</f>
        <v>Renseigner la dénomination du fournisseur</v>
      </c>
      <c r="Q22" s="348" t="str">
        <f t="shared" si="4"/>
        <v xml:space="preserve"> 
Remplir la date de dépôt de votre demande de subvention initiale dans l'onglet Votre Dossier. 
Renseigner la dénomination du fournisseur</v>
      </c>
      <c r="R22" s="128"/>
      <c r="S22" s="129"/>
      <c r="T22" s="349" t="str">
        <f t="shared" si="5"/>
        <v/>
      </c>
      <c r="U22" s="422"/>
      <c r="V22" s="423"/>
    </row>
    <row r="23" spans="2:22" ht="76.150000000000006" customHeight="1" x14ac:dyDescent="0.25">
      <c r="B23" s="462"/>
      <c r="C23" s="463" t="str">
        <f t="shared" si="2"/>
        <v/>
      </c>
      <c r="D23" s="135"/>
      <c r="E23" s="171"/>
      <c r="F23" s="135"/>
      <c r="G23" s="464" t="str">
        <f t="shared" si="3"/>
        <v/>
      </c>
      <c r="H23" s="465"/>
      <c r="I23" s="135"/>
      <c r="J23" s="135"/>
      <c r="K23" s="466"/>
      <c r="L23" s="467"/>
      <c r="M23" s="467"/>
      <c r="N23" s="346" t="str">
        <f>IF(I23&lt;&gt;"",IF(OR(K23="",L23="",M23=""),"Les colonnes K, L et M doivent obligatoirement être remplies.",IF(OR(K23&lt;'Votre dossier'!$D$10,L23&lt;'Votre dossier'!$D$10,M23&lt;'Votre dossier'!$D$10),"Attention l'opération liée à cette dépense a commencée avant la date de début d'éligibilité des dépenses, elle sera rendue inéligible.","")),"")</f>
        <v/>
      </c>
      <c r="O23" s="347" t="str">
        <f>IF('Votre dossier'!$D$9="","Remplir la date de dépôt de votre demande de subvention initiale dans l'onglet Votre Dossier.",IF($I23&lt;&gt;"",IF(OR($K23="",$L23="",$M23=""),"",IF(OR($L23&lt;'Votre dossier'!$D$9,$M23&lt;'Votre dossier'!$D$9),"La dépense ou l'opération s'est terminée avant le depôt de la demande d'aide, elle sera rendue inéligible.","")),""))</f>
        <v>Remplir la date de dépôt de votre demande de subvention initiale dans l'onglet Votre Dossier.</v>
      </c>
      <c r="P23" s="346" t="str">
        <f>IF(I23="","Renseigner la dénomination du fournisseur",IF(AND($I23&lt;&gt;"",OR(ISBLANK('Votre dossier'!$D$10),ISBLANK('Votre dossier'!#REF!),ISBLANK('Votre dossier'!$D$11))),"Remplir toutes les dates limites du dossier dans l'onglet Votre dossier.",IF(AND(ISBLANK($K23),ISBLANK($L23),ISBLANK($M23)),"",IF($I23&lt;&gt;"",IF($M23&gt;'Votre dossier'!$D$11,"Attention la date limite d'acquittement n'est pas respectée, la dépense sera rendue inéligible.",IF($L23&gt;$M23,"Attention le document payeur a été émis après le paiement, la dépense pourra être rendue inéligible.",""))))))</f>
        <v>Renseigner la dénomination du fournisseur</v>
      </c>
      <c r="Q23" s="348" t="str">
        <f t="shared" si="4"/>
        <v xml:space="preserve"> 
Remplir la date de dépôt de votre demande de subvention initiale dans l'onglet Votre Dossier. 
Renseigner la dénomination du fournisseur</v>
      </c>
      <c r="R23" s="128"/>
      <c r="S23" s="129"/>
      <c r="T23" s="349" t="str">
        <f t="shared" si="5"/>
        <v/>
      </c>
      <c r="U23" s="422"/>
      <c r="V23" s="423"/>
    </row>
    <row r="24" spans="2:22" ht="76.150000000000006" customHeight="1" x14ac:dyDescent="0.25">
      <c r="B24" s="462"/>
      <c r="C24" s="463" t="str">
        <f t="shared" si="2"/>
        <v/>
      </c>
      <c r="D24" s="135"/>
      <c r="E24" s="171"/>
      <c r="F24" s="135"/>
      <c r="G24" s="464" t="str">
        <f t="shared" si="3"/>
        <v/>
      </c>
      <c r="H24" s="465"/>
      <c r="I24" s="135"/>
      <c r="J24" s="135"/>
      <c r="K24" s="466"/>
      <c r="L24" s="467"/>
      <c r="M24" s="467"/>
      <c r="N24" s="346" t="str">
        <f>IF(I24&lt;&gt;"",IF(OR(K24="",L24="",M24=""),"Les colonnes K, L et M doivent obligatoirement être remplies.",IF(OR(K24&lt;'Votre dossier'!$D$10,L24&lt;'Votre dossier'!$D$10,M24&lt;'Votre dossier'!$D$10),"Attention l'opération liée à cette dépense a commencée avant la date de début d'éligibilité des dépenses, elle sera rendue inéligible.","")),"")</f>
        <v/>
      </c>
      <c r="O24" s="347" t="str">
        <f>IF('Votre dossier'!$D$9="","Remplir la date de dépôt de votre demande de subvention initiale dans l'onglet Votre Dossier.",IF($I24&lt;&gt;"",IF(OR($K24="",$L24="",$M24=""),"",IF(OR($L24&lt;'Votre dossier'!$D$9,$M24&lt;'Votre dossier'!$D$9),"La dépense ou l'opération s'est terminée avant le depôt de la demande d'aide, elle sera rendue inéligible.","")),""))</f>
        <v>Remplir la date de dépôt de votre demande de subvention initiale dans l'onglet Votre Dossier.</v>
      </c>
      <c r="P24" s="346" t="str">
        <f>IF(I24="","Renseigner la dénomination du fournisseur",IF(AND($I24&lt;&gt;"",OR(ISBLANK('Votre dossier'!$D$10),ISBLANK('Votre dossier'!#REF!),ISBLANK('Votre dossier'!$D$11))),"Remplir toutes les dates limites du dossier dans l'onglet Votre dossier.",IF(AND(ISBLANK($K24),ISBLANK($L24),ISBLANK($M24)),"",IF($I24&lt;&gt;"",IF($M24&gt;'Votre dossier'!$D$11,"Attention la date limite d'acquittement n'est pas respectée, la dépense sera rendue inéligible.",IF($L24&gt;$M24,"Attention le document payeur a été émis après le paiement, la dépense pourra être rendue inéligible.",""))))))</f>
        <v>Renseigner la dénomination du fournisseur</v>
      </c>
      <c r="Q24" s="348" t="str">
        <f t="shared" si="4"/>
        <v xml:space="preserve"> 
Remplir la date de dépôt de votre demande de subvention initiale dans l'onglet Votre Dossier. 
Renseigner la dénomination du fournisseur</v>
      </c>
      <c r="R24" s="128"/>
      <c r="S24" s="129"/>
      <c r="T24" s="349" t="str">
        <f t="shared" si="5"/>
        <v/>
      </c>
      <c r="U24" s="422"/>
      <c r="V24" s="423"/>
    </row>
    <row r="25" spans="2:22" ht="76.150000000000006" customHeight="1" x14ac:dyDescent="0.25">
      <c r="B25" s="462"/>
      <c r="C25" s="463" t="str">
        <f t="shared" si="2"/>
        <v/>
      </c>
      <c r="D25" s="135"/>
      <c r="E25" s="171"/>
      <c r="F25" s="135"/>
      <c r="G25" s="464" t="str">
        <f t="shared" si="3"/>
        <v/>
      </c>
      <c r="H25" s="465"/>
      <c r="I25" s="135"/>
      <c r="J25" s="135"/>
      <c r="K25" s="466"/>
      <c r="L25" s="467"/>
      <c r="M25" s="467"/>
      <c r="N25" s="346" t="str">
        <f>IF(I25&lt;&gt;"",IF(OR(K25="",L25="",M25=""),"Les colonnes K, L et M doivent obligatoirement être remplies.",IF(OR(K25&lt;'Votre dossier'!$D$10,L25&lt;'Votre dossier'!$D$10,M25&lt;'Votre dossier'!$D$10),"Attention l'opération liée à cette dépense a commencée avant la date de début d'éligibilité des dépenses, elle sera rendue inéligible.","")),"")</f>
        <v/>
      </c>
      <c r="O25" s="347" t="str">
        <f>IF('Votre dossier'!$D$9="","Remplir la date de dépôt de votre demande de subvention initiale dans l'onglet Votre Dossier.",IF($I25&lt;&gt;"",IF(OR($K25="",$L25="",$M25=""),"",IF(OR($L25&lt;'Votre dossier'!$D$9,$M25&lt;'Votre dossier'!$D$9),"La dépense ou l'opération s'est terminée avant le depôt de la demande d'aide, elle sera rendue inéligible.","")),""))</f>
        <v>Remplir la date de dépôt de votre demande de subvention initiale dans l'onglet Votre Dossier.</v>
      </c>
      <c r="P25" s="346" t="str">
        <f>IF(I25="","Renseigner la dénomination du fournisseur",IF(AND($I25&lt;&gt;"",OR(ISBLANK('Votre dossier'!$D$10),ISBLANK('Votre dossier'!#REF!),ISBLANK('Votre dossier'!$D$11))),"Remplir toutes les dates limites du dossier dans l'onglet Votre dossier.",IF(AND(ISBLANK($K25),ISBLANK($L25),ISBLANK($M25)),"",IF($I25&lt;&gt;"",IF($M25&gt;'Votre dossier'!$D$11,"Attention la date limite d'acquittement n'est pas respectée, la dépense sera rendue inéligible.",IF($L25&gt;$M25,"Attention le document payeur a été émis après le paiement, la dépense pourra être rendue inéligible.",""))))))</f>
        <v>Renseigner la dénomination du fournisseur</v>
      </c>
      <c r="Q25" s="348" t="str">
        <f t="shared" si="4"/>
        <v xml:space="preserve"> 
Remplir la date de dépôt de votre demande de subvention initiale dans l'onglet Votre Dossier. 
Renseigner la dénomination du fournisseur</v>
      </c>
      <c r="R25" s="128"/>
      <c r="S25" s="129"/>
      <c r="T25" s="349" t="str">
        <f t="shared" si="5"/>
        <v/>
      </c>
      <c r="U25" s="422"/>
      <c r="V25" s="423"/>
    </row>
    <row r="26" spans="2:22" ht="76.150000000000006" customHeight="1" x14ac:dyDescent="0.25">
      <c r="B26" s="462"/>
      <c r="C26" s="463" t="str">
        <f t="shared" si="2"/>
        <v/>
      </c>
      <c r="D26" s="135"/>
      <c r="E26" s="171"/>
      <c r="F26" s="135"/>
      <c r="G26" s="464" t="str">
        <f t="shared" si="3"/>
        <v/>
      </c>
      <c r="H26" s="465"/>
      <c r="I26" s="135"/>
      <c r="J26" s="135"/>
      <c r="K26" s="466"/>
      <c r="L26" s="467"/>
      <c r="M26" s="467"/>
      <c r="N26" s="346" t="str">
        <f>IF(I26&lt;&gt;"",IF(OR(K26="",L26="",M26=""),"Les colonnes K, L et M doivent obligatoirement être remplies.",IF(OR(K26&lt;'Votre dossier'!$D$10,L26&lt;'Votre dossier'!$D$10,M26&lt;'Votre dossier'!$D$10),"Attention l'opération liée à cette dépense a commencée avant la date de début d'éligibilité des dépenses, elle sera rendue inéligible.","")),"")</f>
        <v/>
      </c>
      <c r="O26" s="347" t="str">
        <f>IF('Votre dossier'!$D$9="","Remplir la date de dépôt de votre demande de subvention initiale dans l'onglet Votre Dossier.",IF($I26&lt;&gt;"",IF(OR($K26="",$L26="",$M26=""),"",IF(OR($L26&lt;'Votre dossier'!$D$9,$M26&lt;'Votre dossier'!$D$9),"La dépense ou l'opération s'est terminée avant le depôt de la demande d'aide, elle sera rendue inéligible.","")),""))</f>
        <v>Remplir la date de dépôt de votre demande de subvention initiale dans l'onglet Votre Dossier.</v>
      </c>
      <c r="P26" s="346" t="str">
        <f>IF(I26="","Renseigner la dénomination du fournisseur",IF(AND($I26&lt;&gt;"",OR(ISBLANK('Votre dossier'!$D$10),ISBLANK('Votre dossier'!#REF!),ISBLANK('Votre dossier'!$D$11))),"Remplir toutes les dates limites du dossier dans l'onglet Votre dossier.",IF(AND(ISBLANK($K26),ISBLANK($L26),ISBLANK($M26)),"",IF($I26&lt;&gt;"",IF($M26&gt;'Votre dossier'!$D$11,"Attention la date limite d'acquittement n'est pas respectée, la dépense sera rendue inéligible.",IF($L26&gt;$M26,"Attention le document payeur a été émis après le paiement, la dépense pourra être rendue inéligible.",""))))))</f>
        <v>Renseigner la dénomination du fournisseur</v>
      </c>
      <c r="Q26" s="348" t="str">
        <f t="shared" si="4"/>
        <v xml:space="preserve"> 
Remplir la date de dépôt de votre demande de subvention initiale dans l'onglet Votre Dossier. 
Renseigner la dénomination du fournisseur</v>
      </c>
      <c r="R26" s="128"/>
      <c r="S26" s="129"/>
      <c r="T26" s="349" t="str">
        <f t="shared" si="5"/>
        <v/>
      </c>
      <c r="U26" s="422"/>
      <c r="V26" s="423"/>
    </row>
    <row r="27" spans="2:22" ht="76.150000000000006" customHeight="1" x14ac:dyDescent="0.25">
      <c r="B27" s="462"/>
      <c r="C27" s="463" t="str">
        <f t="shared" si="2"/>
        <v/>
      </c>
      <c r="D27" s="135"/>
      <c r="E27" s="171"/>
      <c r="F27" s="135"/>
      <c r="G27" s="464" t="str">
        <f t="shared" si="3"/>
        <v/>
      </c>
      <c r="H27" s="465"/>
      <c r="I27" s="135"/>
      <c r="J27" s="135"/>
      <c r="K27" s="466"/>
      <c r="L27" s="467"/>
      <c r="M27" s="467"/>
      <c r="N27" s="346" t="str">
        <f>IF(I27&lt;&gt;"",IF(OR(K27="",L27="",M27=""),"Les colonnes K, L et M doivent obligatoirement être remplies.",IF(OR(K27&lt;'Votre dossier'!$D$10,L27&lt;'Votre dossier'!$D$10,M27&lt;'Votre dossier'!$D$10),"Attention l'opération liée à cette dépense a commencée avant la date de début d'éligibilité des dépenses, elle sera rendue inéligible.","")),"")</f>
        <v/>
      </c>
      <c r="O27" s="347" t="str">
        <f>IF('Votre dossier'!$D$9="","Remplir la date de dépôt de votre demande de subvention initiale dans l'onglet Votre Dossier.",IF($I27&lt;&gt;"",IF(OR($K27="",$L27="",$M27=""),"",IF(OR($L27&lt;'Votre dossier'!$D$9,$M27&lt;'Votre dossier'!$D$9),"La dépense ou l'opération s'est terminée avant le depôt de la demande d'aide, elle sera rendue inéligible.","")),""))</f>
        <v>Remplir la date de dépôt de votre demande de subvention initiale dans l'onglet Votre Dossier.</v>
      </c>
      <c r="P27" s="346" t="str">
        <f>IF(I27="","Renseigner la dénomination du fournisseur",IF(AND($I27&lt;&gt;"",OR(ISBLANK('Votre dossier'!$D$10),ISBLANK('Votre dossier'!#REF!),ISBLANK('Votre dossier'!$D$11))),"Remplir toutes les dates limites du dossier dans l'onglet Votre dossier.",IF(AND(ISBLANK($K27),ISBLANK($L27),ISBLANK($M27)),"",IF($I27&lt;&gt;"",IF($M27&gt;'Votre dossier'!$D$11,"Attention la date limite d'acquittement n'est pas respectée, la dépense sera rendue inéligible.",IF($L27&gt;$M27,"Attention le document payeur a été émis après le paiement, la dépense pourra être rendue inéligible.",""))))))</f>
        <v>Renseigner la dénomination du fournisseur</v>
      </c>
      <c r="Q27" s="348" t="str">
        <f t="shared" si="4"/>
        <v xml:space="preserve"> 
Remplir la date de dépôt de votre demande de subvention initiale dans l'onglet Votre Dossier. 
Renseigner la dénomination du fournisseur</v>
      </c>
      <c r="R27" s="128"/>
      <c r="S27" s="129"/>
      <c r="T27" s="349" t="str">
        <f t="shared" si="5"/>
        <v/>
      </c>
      <c r="U27" s="422"/>
      <c r="V27" s="423"/>
    </row>
    <row r="28" spans="2:22" ht="76.150000000000006" customHeight="1" x14ac:dyDescent="0.25">
      <c r="B28" s="462"/>
      <c r="C28" s="463" t="str">
        <f t="shared" si="2"/>
        <v/>
      </c>
      <c r="D28" s="135"/>
      <c r="E28" s="171"/>
      <c r="F28" s="135"/>
      <c r="G28" s="464" t="str">
        <f t="shared" si="3"/>
        <v/>
      </c>
      <c r="H28" s="465"/>
      <c r="I28" s="135"/>
      <c r="J28" s="135"/>
      <c r="K28" s="466"/>
      <c r="L28" s="467"/>
      <c r="M28" s="467"/>
      <c r="N28" s="346" t="str">
        <f>IF(I28&lt;&gt;"",IF(OR(K28="",L28="",M28=""),"Les colonnes K, L et M doivent obligatoirement être remplies.",IF(OR(K28&lt;'Votre dossier'!$D$10,L28&lt;'Votre dossier'!$D$10,M28&lt;'Votre dossier'!$D$10),"Attention l'opération liée à cette dépense a commencée avant la date de début d'éligibilité des dépenses, elle sera rendue inéligible.","")),"")</f>
        <v/>
      </c>
      <c r="O28" s="347" t="str">
        <f>IF('Votre dossier'!$D$9="","Remplir la date de dépôt de votre demande de subvention initiale dans l'onglet Votre Dossier.",IF($I28&lt;&gt;"",IF(OR($K28="",$L28="",$M28=""),"",IF(OR($L28&lt;'Votre dossier'!$D$9,$M28&lt;'Votre dossier'!$D$9),"La dépense ou l'opération s'est terminée avant le depôt de la demande d'aide, elle sera rendue inéligible.","")),""))</f>
        <v>Remplir la date de dépôt de votre demande de subvention initiale dans l'onglet Votre Dossier.</v>
      </c>
      <c r="P28" s="346" t="str">
        <f>IF(I28="","Renseigner la dénomination du fournisseur",IF(AND($I28&lt;&gt;"",OR(ISBLANK('Votre dossier'!$D$10),ISBLANK('Votre dossier'!#REF!),ISBLANK('Votre dossier'!$D$11))),"Remplir toutes les dates limites du dossier dans l'onglet Votre dossier.",IF(AND(ISBLANK($K28),ISBLANK($L28),ISBLANK($M28)),"",IF($I28&lt;&gt;"",IF($M28&gt;'Votre dossier'!$D$11,"Attention la date limite d'acquittement n'est pas respectée, la dépense sera rendue inéligible.",IF($L28&gt;$M28,"Attention le document payeur a été émis après le paiement, la dépense pourra être rendue inéligible.",""))))))</f>
        <v>Renseigner la dénomination du fournisseur</v>
      </c>
      <c r="Q28" s="348" t="str">
        <f t="shared" si="4"/>
        <v xml:space="preserve"> 
Remplir la date de dépôt de votre demande de subvention initiale dans l'onglet Votre Dossier. 
Renseigner la dénomination du fournisseur</v>
      </c>
      <c r="R28" s="128"/>
      <c r="S28" s="129"/>
      <c r="T28" s="349" t="str">
        <f t="shared" si="5"/>
        <v/>
      </c>
      <c r="U28" s="422"/>
      <c r="V28" s="423"/>
    </row>
    <row r="29" spans="2:22" ht="76.150000000000006" customHeight="1" x14ac:dyDescent="0.25">
      <c r="B29" s="462"/>
      <c r="C29" s="463" t="str">
        <f t="shared" si="2"/>
        <v/>
      </c>
      <c r="D29" s="135"/>
      <c r="E29" s="171"/>
      <c r="F29" s="135"/>
      <c r="G29" s="464" t="str">
        <f t="shared" si="3"/>
        <v/>
      </c>
      <c r="H29" s="465"/>
      <c r="I29" s="135"/>
      <c r="J29" s="135"/>
      <c r="K29" s="466"/>
      <c r="L29" s="467"/>
      <c r="M29" s="467"/>
      <c r="N29" s="346" t="str">
        <f>IF(I29&lt;&gt;"",IF(OR(K29="",L29="",M29=""),"Les colonnes K, L et M doivent obligatoirement être remplies.",IF(OR(K29&lt;'Votre dossier'!$D$10,L29&lt;'Votre dossier'!$D$10,M29&lt;'Votre dossier'!$D$10),"Attention l'opération liée à cette dépense a commencée avant la date de début d'éligibilité des dépenses, elle sera rendue inéligible.","")),"")</f>
        <v/>
      </c>
      <c r="O29" s="347" t="str">
        <f>IF('Votre dossier'!$D$9="","Remplir la date de dépôt de votre demande de subvention initiale dans l'onglet Votre Dossier.",IF($I29&lt;&gt;"",IF(OR($K29="",$L29="",$M29=""),"",IF(OR($L29&lt;'Votre dossier'!$D$9,$M29&lt;'Votre dossier'!$D$9),"La dépense ou l'opération s'est terminée avant le depôt de la demande d'aide, elle sera rendue inéligible.","")),""))</f>
        <v>Remplir la date de dépôt de votre demande de subvention initiale dans l'onglet Votre Dossier.</v>
      </c>
      <c r="P29" s="346" t="str">
        <f>IF(I29="","Renseigner la dénomination du fournisseur",IF(AND($I29&lt;&gt;"",OR(ISBLANK('Votre dossier'!$D$10),ISBLANK('Votre dossier'!#REF!),ISBLANK('Votre dossier'!$D$11))),"Remplir toutes les dates limites du dossier dans l'onglet Votre dossier.",IF(AND(ISBLANK($K29),ISBLANK($L29),ISBLANK($M29)),"",IF($I29&lt;&gt;"",IF($M29&gt;'Votre dossier'!$D$11,"Attention la date limite d'acquittement n'est pas respectée, la dépense sera rendue inéligible.",IF($L29&gt;$M29,"Attention le document payeur a été émis après le paiement, la dépense pourra être rendue inéligible.",""))))))</f>
        <v>Renseigner la dénomination du fournisseur</v>
      </c>
      <c r="Q29" s="348" t="str">
        <f t="shared" si="4"/>
        <v xml:space="preserve"> 
Remplir la date de dépôt de votre demande de subvention initiale dans l'onglet Votre Dossier. 
Renseigner la dénomination du fournisseur</v>
      </c>
      <c r="R29" s="128"/>
      <c r="S29" s="129"/>
      <c r="T29" s="349" t="str">
        <f t="shared" si="5"/>
        <v/>
      </c>
      <c r="U29" s="422"/>
      <c r="V29" s="423"/>
    </row>
    <row r="30" spans="2:22" ht="76.150000000000006" customHeight="1" x14ac:dyDescent="0.25">
      <c r="B30" s="462"/>
      <c r="C30" s="463" t="str">
        <f t="shared" si="2"/>
        <v/>
      </c>
      <c r="D30" s="135"/>
      <c r="E30" s="171"/>
      <c r="F30" s="135"/>
      <c r="G30" s="464" t="str">
        <f t="shared" si="3"/>
        <v/>
      </c>
      <c r="H30" s="465"/>
      <c r="I30" s="135"/>
      <c r="J30" s="135"/>
      <c r="K30" s="466"/>
      <c r="L30" s="467"/>
      <c r="M30" s="467"/>
      <c r="N30" s="346" t="str">
        <f>IF(I30&lt;&gt;"",IF(OR(K30="",L30="",M30=""),"Les colonnes K, L et M doivent obligatoirement être remplies.",IF(OR(K30&lt;'Votre dossier'!$D$10,L30&lt;'Votre dossier'!$D$10,M30&lt;'Votre dossier'!$D$10),"Attention l'opération liée à cette dépense a commencée avant la date de début d'éligibilité des dépenses, elle sera rendue inéligible.","")),"")</f>
        <v/>
      </c>
      <c r="O30" s="347" t="str">
        <f>IF('Votre dossier'!$D$9="","Remplir la date de dépôt de votre demande de subvention initiale dans l'onglet Votre Dossier.",IF($I30&lt;&gt;"",IF(OR($K30="",$L30="",$M30=""),"",IF(OR($L30&lt;'Votre dossier'!$D$9,$M30&lt;'Votre dossier'!$D$9),"La dépense ou l'opération s'est terminée avant le depôt de la demande d'aide, elle sera rendue inéligible.","")),""))</f>
        <v>Remplir la date de dépôt de votre demande de subvention initiale dans l'onglet Votre Dossier.</v>
      </c>
      <c r="P30" s="346" t="str">
        <f>IF(I30="","Renseigner la dénomination du fournisseur",IF(AND($I30&lt;&gt;"",OR(ISBLANK('Votre dossier'!$D$10),ISBLANK('Votre dossier'!#REF!),ISBLANK('Votre dossier'!$D$11))),"Remplir toutes les dates limites du dossier dans l'onglet Votre dossier.",IF(AND(ISBLANK($K30),ISBLANK($L30),ISBLANK($M30)),"",IF($I30&lt;&gt;"",IF($M30&gt;'Votre dossier'!$D$11,"Attention la date limite d'acquittement n'est pas respectée, la dépense sera rendue inéligible.",IF($L30&gt;$M30,"Attention le document payeur a été émis après le paiement, la dépense pourra être rendue inéligible.",""))))))</f>
        <v>Renseigner la dénomination du fournisseur</v>
      </c>
      <c r="Q30" s="348" t="str">
        <f t="shared" si="4"/>
        <v xml:space="preserve"> 
Remplir la date de dépôt de votre demande de subvention initiale dans l'onglet Votre Dossier. 
Renseigner la dénomination du fournisseur</v>
      </c>
      <c r="R30" s="128"/>
      <c r="S30" s="129"/>
      <c r="T30" s="349" t="str">
        <f t="shared" si="5"/>
        <v/>
      </c>
      <c r="U30" s="422"/>
      <c r="V30" s="423"/>
    </row>
    <row r="31" spans="2:22" ht="76.150000000000006" customHeight="1" x14ac:dyDescent="0.25">
      <c r="B31" s="462"/>
      <c r="C31" s="463" t="str">
        <f t="shared" si="2"/>
        <v/>
      </c>
      <c r="D31" s="135"/>
      <c r="E31" s="171"/>
      <c r="F31" s="135"/>
      <c r="G31" s="464" t="str">
        <f t="shared" si="3"/>
        <v/>
      </c>
      <c r="H31" s="465"/>
      <c r="I31" s="135"/>
      <c r="J31" s="135"/>
      <c r="K31" s="466"/>
      <c r="L31" s="467"/>
      <c r="M31" s="467"/>
      <c r="N31" s="346" t="str">
        <f>IF(I31&lt;&gt;"",IF(OR(K31="",L31="",M31=""),"Les colonnes K, L et M doivent obligatoirement être remplies.",IF(OR(K31&lt;'Votre dossier'!$D$10,L31&lt;'Votre dossier'!$D$10,M31&lt;'Votre dossier'!$D$10),"Attention l'opération liée à cette dépense a commencée avant la date de début d'éligibilité des dépenses, elle sera rendue inéligible.","")),"")</f>
        <v/>
      </c>
      <c r="O31" s="347" t="str">
        <f>IF('Votre dossier'!$D$9="","Remplir la date de dépôt de votre demande de subvention initiale dans l'onglet Votre Dossier.",IF($I31&lt;&gt;"",IF(OR($K31="",$L31="",$M31=""),"",IF(OR($L31&lt;'Votre dossier'!$D$9,$M31&lt;'Votre dossier'!$D$9),"La dépense ou l'opération s'est terminée avant le depôt de la demande d'aide, elle sera rendue inéligible.","")),""))</f>
        <v>Remplir la date de dépôt de votre demande de subvention initiale dans l'onglet Votre Dossier.</v>
      </c>
      <c r="P31" s="346" t="str">
        <f>IF(I31="","Renseigner la dénomination du fournisseur",IF(AND($I31&lt;&gt;"",OR(ISBLANK('Votre dossier'!$D$10),ISBLANK('Votre dossier'!#REF!),ISBLANK('Votre dossier'!$D$11))),"Remplir toutes les dates limites du dossier dans l'onglet Votre dossier.",IF(AND(ISBLANK($K31),ISBLANK($L31),ISBLANK($M31)),"",IF($I31&lt;&gt;"",IF($M31&gt;'Votre dossier'!$D$11,"Attention la date limite d'acquittement n'est pas respectée, la dépense sera rendue inéligible.",IF($L31&gt;$M31,"Attention le document payeur a été émis après le paiement, la dépense pourra être rendue inéligible.",""))))))</f>
        <v>Renseigner la dénomination du fournisseur</v>
      </c>
      <c r="Q31" s="348" t="str">
        <f t="shared" si="4"/>
        <v xml:space="preserve"> 
Remplir la date de dépôt de votre demande de subvention initiale dans l'onglet Votre Dossier. 
Renseigner la dénomination du fournisseur</v>
      </c>
      <c r="R31" s="128"/>
      <c r="S31" s="129"/>
      <c r="T31" s="349" t="str">
        <f t="shared" si="5"/>
        <v/>
      </c>
      <c r="U31" s="422"/>
      <c r="V31" s="423"/>
    </row>
    <row r="32" spans="2:22" ht="76.150000000000006" customHeight="1" x14ac:dyDescent="0.25">
      <c r="B32" s="462"/>
      <c r="C32" s="463" t="str">
        <f t="shared" si="2"/>
        <v/>
      </c>
      <c r="D32" s="135"/>
      <c r="E32" s="171"/>
      <c r="F32" s="135"/>
      <c r="G32" s="464" t="str">
        <f t="shared" si="3"/>
        <v/>
      </c>
      <c r="H32" s="465"/>
      <c r="I32" s="135"/>
      <c r="J32" s="135"/>
      <c r="K32" s="466"/>
      <c r="L32" s="467"/>
      <c r="M32" s="467"/>
      <c r="N32" s="346" t="str">
        <f>IF(I32&lt;&gt;"",IF(OR(K32="",L32="",M32=""),"Les colonnes K, L et M doivent obligatoirement être remplies.",IF(OR(K32&lt;'Votre dossier'!$D$10,L32&lt;'Votre dossier'!$D$10,M32&lt;'Votre dossier'!$D$10),"Attention l'opération liée à cette dépense a commencée avant la date de début d'éligibilité des dépenses, elle sera rendue inéligible.","")),"")</f>
        <v/>
      </c>
      <c r="O32" s="347" t="str">
        <f>IF('Votre dossier'!$D$9="","Remplir la date de dépôt de votre demande de subvention initiale dans l'onglet Votre Dossier.",IF($I32&lt;&gt;"",IF(OR($K32="",$L32="",$M32=""),"",IF(OR($L32&lt;'Votre dossier'!$D$9,$M32&lt;'Votre dossier'!$D$9),"La dépense ou l'opération s'est terminée avant le depôt de la demande d'aide, elle sera rendue inéligible.","")),""))</f>
        <v>Remplir la date de dépôt de votre demande de subvention initiale dans l'onglet Votre Dossier.</v>
      </c>
      <c r="P32" s="346" t="str">
        <f>IF(I32="","Renseigner la dénomination du fournisseur",IF(AND($I32&lt;&gt;"",OR(ISBLANK('Votre dossier'!$D$10),ISBLANK('Votre dossier'!#REF!),ISBLANK('Votre dossier'!$D$11))),"Remplir toutes les dates limites du dossier dans l'onglet Votre dossier.",IF(AND(ISBLANK($K32),ISBLANK($L32),ISBLANK($M32)),"",IF($I32&lt;&gt;"",IF($M32&gt;'Votre dossier'!$D$11,"Attention la date limite d'acquittement n'est pas respectée, la dépense sera rendue inéligible.",IF($L32&gt;$M32,"Attention le document payeur a été émis après le paiement, la dépense pourra être rendue inéligible.",""))))))</f>
        <v>Renseigner la dénomination du fournisseur</v>
      </c>
      <c r="Q32" s="348" t="str">
        <f t="shared" si="4"/>
        <v xml:space="preserve"> 
Remplir la date de dépôt de votre demande de subvention initiale dans l'onglet Votre Dossier. 
Renseigner la dénomination du fournisseur</v>
      </c>
      <c r="R32" s="128"/>
      <c r="S32" s="129"/>
      <c r="T32" s="349" t="str">
        <f t="shared" si="5"/>
        <v/>
      </c>
      <c r="U32" s="422"/>
      <c r="V32" s="423"/>
    </row>
    <row r="33" spans="2:22" ht="76.150000000000006" customHeight="1" x14ac:dyDescent="0.25">
      <c r="B33" s="462"/>
      <c r="C33" s="463" t="str">
        <f t="shared" si="2"/>
        <v/>
      </c>
      <c r="D33" s="135"/>
      <c r="E33" s="171"/>
      <c r="F33" s="135"/>
      <c r="G33" s="464" t="str">
        <f t="shared" si="3"/>
        <v/>
      </c>
      <c r="H33" s="465"/>
      <c r="I33" s="135"/>
      <c r="J33" s="135"/>
      <c r="K33" s="466"/>
      <c r="L33" s="467"/>
      <c r="M33" s="467"/>
      <c r="N33" s="346" t="str">
        <f>IF(I33&lt;&gt;"",IF(OR(K33="",L33="",M33=""),"Les colonnes K, L et M doivent obligatoirement être remplies.",IF(OR(K33&lt;'Votre dossier'!$D$10,L33&lt;'Votre dossier'!$D$10,M33&lt;'Votre dossier'!$D$10),"Attention l'opération liée à cette dépense a commencée avant la date de début d'éligibilité des dépenses, elle sera rendue inéligible.","")),"")</f>
        <v/>
      </c>
      <c r="O33" s="347" t="str">
        <f>IF('Votre dossier'!$D$9="","Remplir la date de dépôt de votre demande de subvention initiale dans l'onglet Votre Dossier.",IF($I33&lt;&gt;"",IF(OR($K33="",$L33="",$M33=""),"",IF(OR($L33&lt;'Votre dossier'!$D$9,$M33&lt;'Votre dossier'!$D$9),"La dépense ou l'opération s'est terminée avant le depôt de la demande d'aide, elle sera rendue inéligible.","")),""))</f>
        <v>Remplir la date de dépôt de votre demande de subvention initiale dans l'onglet Votre Dossier.</v>
      </c>
      <c r="P33" s="346" t="str">
        <f>IF(I33="","Renseigner la dénomination du fournisseur",IF(AND($I33&lt;&gt;"",OR(ISBLANK('Votre dossier'!$D$10),ISBLANK('Votre dossier'!#REF!),ISBLANK('Votre dossier'!$D$11))),"Remplir toutes les dates limites du dossier dans l'onglet Votre dossier.",IF(AND(ISBLANK($K33),ISBLANK($L33),ISBLANK($M33)),"",IF($I33&lt;&gt;"",IF($M33&gt;'Votre dossier'!$D$11,"Attention la date limite d'acquittement n'est pas respectée, la dépense sera rendue inéligible.",IF($L33&gt;$M33,"Attention le document payeur a été émis après le paiement, la dépense pourra être rendue inéligible.",""))))))</f>
        <v>Renseigner la dénomination du fournisseur</v>
      </c>
      <c r="Q33" s="348" t="str">
        <f t="shared" si="4"/>
        <v xml:space="preserve"> 
Remplir la date de dépôt de votre demande de subvention initiale dans l'onglet Votre Dossier. 
Renseigner la dénomination du fournisseur</v>
      </c>
      <c r="R33" s="128"/>
      <c r="S33" s="129"/>
      <c r="T33" s="349" t="str">
        <f t="shared" si="5"/>
        <v/>
      </c>
      <c r="U33" s="422"/>
      <c r="V33" s="423"/>
    </row>
    <row r="34" spans="2:22" ht="76.150000000000006" customHeight="1" x14ac:dyDescent="0.25">
      <c r="B34" s="462"/>
      <c r="C34" s="463" t="str">
        <f t="shared" si="2"/>
        <v/>
      </c>
      <c r="D34" s="135"/>
      <c r="E34" s="171"/>
      <c r="F34" s="135"/>
      <c r="G34" s="464" t="str">
        <f t="shared" si="3"/>
        <v/>
      </c>
      <c r="H34" s="465"/>
      <c r="I34" s="135"/>
      <c r="J34" s="135"/>
      <c r="K34" s="466"/>
      <c r="L34" s="467"/>
      <c r="M34" s="467"/>
      <c r="N34" s="346" t="str">
        <f>IF(I34&lt;&gt;"",IF(OR(K34="",L34="",M34=""),"Les colonnes K, L et M doivent obligatoirement être remplies.",IF(OR(K34&lt;'Votre dossier'!$D$10,L34&lt;'Votre dossier'!$D$10,M34&lt;'Votre dossier'!$D$10),"Attention l'opération liée à cette dépense a commencée avant la date de début d'éligibilité des dépenses, elle sera rendue inéligible.","")),"")</f>
        <v/>
      </c>
      <c r="O34" s="347" t="str">
        <f>IF('Votre dossier'!$D$9="","Remplir la date de dépôt de votre demande de subvention initiale dans l'onglet Votre Dossier.",IF($I34&lt;&gt;"",IF(OR($K34="",$L34="",$M34=""),"",IF(OR($L34&lt;'Votre dossier'!$D$9,$M34&lt;'Votre dossier'!$D$9),"La dépense ou l'opération s'est terminée avant le depôt de la demande d'aide, elle sera rendue inéligible.","")),""))</f>
        <v>Remplir la date de dépôt de votre demande de subvention initiale dans l'onglet Votre Dossier.</v>
      </c>
      <c r="P34" s="346" t="str">
        <f>IF(I34="","Renseigner la dénomination du fournisseur",IF(AND($I34&lt;&gt;"",OR(ISBLANK('Votre dossier'!$D$10),ISBLANK('Votre dossier'!#REF!),ISBLANK('Votre dossier'!$D$11))),"Remplir toutes les dates limites du dossier dans l'onglet Votre dossier.",IF(AND(ISBLANK($K34),ISBLANK($L34),ISBLANK($M34)),"",IF($I34&lt;&gt;"",IF($M34&gt;'Votre dossier'!$D$11,"Attention la date limite d'acquittement n'est pas respectée, la dépense sera rendue inéligible.",IF($L34&gt;$M34,"Attention le document payeur a été émis après le paiement, la dépense pourra être rendue inéligible.",""))))))</f>
        <v>Renseigner la dénomination du fournisseur</v>
      </c>
      <c r="Q34" s="348" t="str">
        <f t="shared" si="4"/>
        <v xml:space="preserve"> 
Remplir la date de dépôt de votre demande de subvention initiale dans l'onglet Votre Dossier. 
Renseigner la dénomination du fournisseur</v>
      </c>
      <c r="R34" s="128"/>
      <c r="S34" s="129"/>
      <c r="T34" s="349" t="str">
        <f t="shared" si="5"/>
        <v/>
      </c>
      <c r="U34" s="422"/>
      <c r="V34" s="423"/>
    </row>
    <row r="35" spans="2:22" ht="76.150000000000006" customHeight="1" x14ac:dyDescent="0.25">
      <c r="B35" s="462"/>
      <c r="C35" s="463" t="str">
        <f t="shared" si="2"/>
        <v/>
      </c>
      <c r="D35" s="135"/>
      <c r="E35" s="171"/>
      <c r="F35" s="135"/>
      <c r="G35" s="464" t="str">
        <f t="shared" si="3"/>
        <v/>
      </c>
      <c r="H35" s="465"/>
      <c r="I35" s="135"/>
      <c r="J35" s="135"/>
      <c r="K35" s="466"/>
      <c r="L35" s="467"/>
      <c r="M35" s="467"/>
      <c r="N35" s="346" t="str">
        <f>IF(I35&lt;&gt;"",IF(OR(K35="",L35="",M35=""),"Les colonnes K, L et M doivent obligatoirement être remplies.",IF(OR(K35&lt;'Votre dossier'!$D$10,L35&lt;'Votre dossier'!$D$10,M35&lt;'Votre dossier'!$D$10),"Attention l'opération liée à cette dépense a commencée avant la date de début d'éligibilité des dépenses, elle sera rendue inéligible.","")),"")</f>
        <v/>
      </c>
      <c r="O35" s="347" t="str">
        <f>IF('Votre dossier'!$D$9="","Remplir la date de dépôt de votre demande de subvention initiale dans l'onglet Votre Dossier.",IF($I35&lt;&gt;"",IF(OR($K35="",$L35="",$M35=""),"",IF(OR($L35&lt;'Votre dossier'!$D$9,$M35&lt;'Votre dossier'!$D$9),"La dépense ou l'opération s'est terminée avant le depôt de la demande d'aide, elle sera rendue inéligible.","")),""))</f>
        <v>Remplir la date de dépôt de votre demande de subvention initiale dans l'onglet Votre Dossier.</v>
      </c>
      <c r="P35" s="346" t="str">
        <f>IF(I35="","Renseigner la dénomination du fournisseur",IF(AND($I35&lt;&gt;"",OR(ISBLANK('Votre dossier'!$D$10),ISBLANK('Votre dossier'!#REF!),ISBLANK('Votre dossier'!$D$11))),"Remplir toutes les dates limites du dossier dans l'onglet Votre dossier.",IF(AND(ISBLANK($K35),ISBLANK($L35),ISBLANK($M35)),"",IF($I35&lt;&gt;"",IF($M35&gt;'Votre dossier'!$D$11,"Attention la date limite d'acquittement n'est pas respectée, la dépense sera rendue inéligible.",IF($L35&gt;$M35,"Attention le document payeur a été émis après le paiement, la dépense pourra être rendue inéligible.",""))))))</f>
        <v>Renseigner la dénomination du fournisseur</v>
      </c>
      <c r="Q35" s="348" t="str">
        <f t="shared" si="4"/>
        <v xml:space="preserve"> 
Remplir la date de dépôt de votre demande de subvention initiale dans l'onglet Votre Dossier. 
Renseigner la dénomination du fournisseur</v>
      </c>
      <c r="R35" s="128"/>
      <c r="S35" s="129"/>
      <c r="T35" s="349" t="str">
        <f t="shared" si="5"/>
        <v/>
      </c>
      <c r="U35" s="422"/>
      <c r="V35" s="423"/>
    </row>
    <row r="36" spans="2:22" ht="76.150000000000006" customHeight="1" x14ac:dyDescent="0.25">
      <c r="B36" s="462"/>
      <c r="C36" s="463" t="str">
        <f t="shared" si="2"/>
        <v/>
      </c>
      <c r="D36" s="135"/>
      <c r="E36" s="171"/>
      <c r="F36" s="135"/>
      <c r="G36" s="464" t="str">
        <f t="shared" si="3"/>
        <v/>
      </c>
      <c r="H36" s="465"/>
      <c r="I36" s="135"/>
      <c r="J36" s="135"/>
      <c r="K36" s="466"/>
      <c r="L36" s="467"/>
      <c r="M36" s="467"/>
      <c r="N36" s="346" t="str">
        <f>IF(I36&lt;&gt;"",IF(OR(K36="",L36="",M36=""),"Les colonnes K, L et M doivent obligatoirement être remplies.",IF(OR(K36&lt;'Votre dossier'!$D$10,L36&lt;'Votre dossier'!$D$10,M36&lt;'Votre dossier'!$D$10),"Attention l'opération liée à cette dépense a commencée avant la date de début d'éligibilité des dépenses, elle sera rendue inéligible.","")),"")</f>
        <v/>
      </c>
      <c r="O36" s="347" t="str">
        <f>IF('Votre dossier'!$D$9="","Remplir la date de dépôt de votre demande de subvention initiale dans l'onglet Votre Dossier.",IF($I36&lt;&gt;"",IF(OR($K36="",$L36="",$M36=""),"",IF(OR($L36&lt;'Votre dossier'!$D$9,$M36&lt;'Votre dossier'!$D$9),"La dépense ou l'opération s'est terminée avant le depôt de la demande d'aide, elle sera rendue inéligible.","")),""))</f>
        <v>Remplir la date de dépôt de votre demande de subvention initiale dans l'onglet Votre Dossier.</v>
      </c>
      <c r="P36" s="346" t="str">
        <f>IF(I36="","Renseigner la dénomination du fournisseur",IF(AND($I36&lt;&gt;"",OR(ISBLANK('Votre dossier'!$D$10),ISBLANK('Votre dossier'!#REF!),ISBLANK('Votre dossier'!$D$11))),"Remplir toutes les dates limites du dossier dans l'onglet Votre dossier.",IF(AND(ISBLANK($K36),ISBLANK($L36),ISBLANK($M36)),"",IF($I36&lt;&gt;"",IF($M36&gt;'Votre dossier'!$D$11,"Attention la date limite d'acquittement n'est pas respectée, la dépense sera rendue inéligible.",IF($L36&gt;$M36,"Attention le document payeur a été émis après le paiement, la dépense pourra être rendue inéligible.",""))))))</f>
        <v>Renseigner la dénomination du fournisseur</v>
      </c>
      <c r="Q36" s="348" t="str">
        <f t="shared" si="4"/>
        <v xml:space="preserve"> 
Remplir la date de dépôt de votre demande de subvention initiale dans l'onglet Votre Dossier. 
Renseigner la dénomination du fournisseur</v>
      </c>
      <c r="R36" s="128"/>
      <c r="S36" s="129"/>
      <c r="T36" s="349" t="str">
        <f t="shared" si="5"/>
        <v/>
      </c>
      <c r="U36" s="422"/>
      <c r="V36" s="423"/>
    </row>
    <row r="37" spans="2:22" ht="76.150000000000006" customHeight="1" x14ac:dyDescent="0.25">
      <c r="B37" s="462"/>
      <c r="C37" s="463" t="str">
        <f t="shared" si="2"/>
        <v/>
      </c>
      <c r="D37" s="135"/>
      <c r="E37" s="171"/>
      <c r="F37" s="135"/>
      <c r="G37" s="464" t="str">
        <f t="shared" si="3"/>
        <v/>
      </c>
      <c r="H37" s="465"/>
      <c r="I37" s="135"/>
      <c r="J37" s="135"/>
      <c r="K37" s="466"/>
      <c r="L37" s="467"/>
      <c r="M37" s="467"/>
      <c r="N37" s="346" t="str">
        <f>IF(I37&lt;&gt;"",IF(OR(K37="",L37="",M37=""),"Les colonnes K, L et M doivent obligatoirement être remplies.",IF(OR(K37&lt;'Votre dossier'!$D$10,L37&lt;'Votre dossier'!$D$10,M37&lt;'Votre dossier'!$D$10),"Attention l'opération liée à cette dépense a commencée avant la date de début d'éligibilité des dépenses, elle sera rendue inéligible.","")),"")</f>
        <v/>
      </c>
      <c r="O37" s="347" t="str">
        <f>IF('Votre dossier'!$D$9="","Remplir la date de dépôt de votre demande de subvention initiale dans l'onglet Votre Dossier.",IF($I37&lt;&gt;"",IF(OR($K37="",$L37="",$M37=""),"",IF(OR($L37&lt;'Votre dossier'!$D$9,$M37&lt;'Votre dossier'!$D$9),"La dépense ou l'opération s'est terminée avant le depôt de la demande d'aide, elle sera rendue inéligible.","")),""))</f>
        <v>Remplir la date de dépôt de votre demande de subvention initiale dans l'onglet Votre Dossier.</v>
      </c>
      <c r="P37" s="346" t="str">
        <f>IF(I37="","Renseigner la dénomination du fournisseur",IF(AND($I37&lt;&gt;"",OR(ISBLANK('Votre dossier'!$D$10),ISBLANK('Votre dossier'!#REF!),ISBLANK('Votre dossier'!$D$11))),"Remplir toutes les dates limites du dossier dans l'onglet Votre dossier.",IF(AND(ISBLANK($K37),ISBLANK($L37),ISBLANK($M37)),"",IF($I37&lt;&gt;"",IF($M37&gt;'Votre dossier'!$D$11,"Attention la date limite d'acquittement n'est pas respectée, la dépense sera rendue inéligible.",IF($L37&gt;$M37,"Attention le document payeur a été émis après le paiement, la dépense pourra être rendue inéligible.",""))))))</f>
        <v>Renseigner la dénomination du fournisseur</v>
      </c>
      <c r="Q37" s="348" t="str">
        <f t="shared" si="4"/>
        <v xml:space="preserve"> 
Remplir la date de dépôt de votre demande de subvention initiale dans l'onglet Votre Dossier. 
Renseigner la dénomination du fournisseur</v>
      </c>
      <c r="R37" s="128"/>
      <c r="S37" s="129"/>
      <c r="T37" s="349" t="str">
        <f t="shared" si="5"/>
        <v/>
      </c>
      <c r="U37" s="422"/>
      <c r="V37" s="423"/>
    </row>
    <row r="38" spans="2:22" ht="76.150000000000006" customHeight="1" x14ac:dyDescent="0.25">
      <c r="B38" s="462"/>
      <c r="C38" s="463" t="str">
        <f t="shared" si="2"/>
        <v/>
      </c>
      <c r="D38" s="135"/>
      <c r="E38" s="171"/>
      <c r="F38" s="135"/>
      <c r="G38" s="464" t="str">
        <f t="shared" si="3"/>
        <v/>
      </c>
      <c r="H38" s="465"/>
      <c r="I38" s="135"/>
      <c r="J38" s="135"/>
      <c r="K38" s="466"/>
      <c r="L38" s="467"/>
      <c r="M38" s="467"/>
      <c r="N38" s="346" t="str">
        <f>IF(I38&lt;&gt;"",IF(OR(K38="",L38="",M38=""),"Les colonnes K, L et M doivent obligatoirement être remplies.",IF(OR(K38&lt;'Votre dossier'!$D$10,L38&lt;'Votre dossier'!$D$10,M38&lt;'Votre dossier'!$D$10),"Attention l'opération liée à cette dépense a commencée avant la date de début d'éligibilité des dépenses, elle sera rendue inéligible.","")),"")</f>
        <v/>
      </c>
      <c r="O38" s="347" t="str">
        <f>IF('Votre dossier'!$D$9="","Remplir la date de dépôt de votre demande de subvention initiale dans l'onglet Votre Dossier.",IF($I38&lt;&gt;"",IF(OR($K38="",$L38="",$M38=""),"",IF(OR($L38&lt;'Votre dossier'!$D$9,$M38&lt;'Votre dossier'!$D$9),"La dépense ou l'opération s'est terminée avant le depôt de la demande d'aide, elle sera rendue inéligible.","")),""))</f>
        <v>Remplir la date de dépôt de votre demande de subvention initiale dans l'onglet Votre Dossier.</v>
      </c>
      <c r="P38" s="346" t="str">
        <f>IF(I38="","Renseigner la dénomination du fournisseur",IF(AND($I38&lt;&gt;"",OR(ISBLANK('Votre dossier'!$D$10),ISBLANK('Votre dossier'!#REF!),ISBLANK('Votre dossier'!$D$11))),"Remplir toutes les dates limites du dossier dans l'onglet Votre dossier.",IF(AND(ISBLANK($K38),ISBLANK($L38),ISBLANK($M38)),"",IF($I38&lt;&gt;"",IF($M38&gt;'Votre dossier'!$D$11,"Attention la date limite d'acquittement n'est pas respectée, la dépense sera rendue inéligible.",IF($L38&gt;$M38,"Attention le document payeur a été émis après le paiement, la dépense pourra être rendue inéligible.",""))))))</f>
        <v>Renseigner la dénomination du fournisseur</v>
      </c>
      <c r="Q38" s="348" t="str">
        <f t="shared" si="4"/>
        <v xml:space="preserve"> 
Remplir la date de dépôt de votre demande de subvention initiale dans l'onglet Votre Dossier. 
Renseigner la dénomination du fournisseur</v>
      </c>
      <c r="R38" s="128"/>
      <c r="S38" s="129"/>
      <c r="T38" s="349" t="str">
        <f t="shared" si="5"/>
        <v/>
      </c>
      <c r="U38" s="422"/>
      <c r="V38" s="423"/>
    </row>
    <row r="39" spans="2:22" ht="76.150000000000006" customHeight="1" x14ac:dyDescent="0.25">
      <c r="B39" s="462"/>
      <c r="C39" s="463" t="str">
        <f t="shared" si="2"/>
        <v/>
      </c>
      <c r="D39" s="135"/>
      <c r="E39" s="171"/>
      <c r="F39" s="135"/>
      <c r="G39" s="464" t="str">
        <f t="shared" si="3"/>
        <v/>
      </c>
      <c r="H39" s="465"/>
      <c r="I39" s="135"/>
      <c r="J39" s="135"/>
      <c r="K39" s="466"/>
      <c r="L39" s="467"/>
      <c r="M39" s="467"/>
      <c r="N39" s="346" t="str">
        <f>IF(I39&lt;&gt;"",IF(OR(K39="",L39="",M39=""),"Les colonnes K, L et M doivent obligatoirement être remplies.",IF(OR(K39&lt;'Votre dossier'!$D$10,L39&lt;'Votre dossier'!$D$10,M39&lt;'Votre dossier'!$D$10),"Attention l'opération liée à cette dépense a commencée avant la date de début d'éligibilité des dépenses, elle sera rendue inéligible.","")),"")</f>
        <v/>
      </c>
      <c r="O39" s="347" t="str">
        <f>IF('Votre dossier'!$D$9="","Remplir la date de dépôt de votre demande de subvention initiale dans l'onglet Votre Dossier.",IF($I39&lt;&gt;"",IF(OR($K39="",$L39="",$M39=""),"",IF(OR($L39&lt;'Votre dossier'!$D$9,$M39&lt;'Votre dossier'!$D$9),"La dépense ou l'opération s'est terminée avant le depôt de la demande d'aide, elle sera rendue inéligible.","")),""))</f>
        <v>Remplir la date de dépôt de votre demande de subvention initiale dans l'onglet Votre Dossier.</v>
      </c>
      <c r="P39" s="346" t="str">
        <f>IF(I39="","Renseigner la dénomination du fournisseur",IF(AND($I39&lt;&gt;"",OR(ISBLANK('Votre dossier'!$D$10),ISBLANK('Votre dossier'!#REF!),ISBLANK('Votre dossier'!$D$11))),"Remplir toutes les dates limites du dossier dans l'onglet Votre dossier.",IF(AND(ISBLANK($K39),ISBLANK($L39),ISBLANK($M39)),"",IF($I39&lt;&gt;"",IF($M39&gt;'Votre dossier'!$D$11,"Attention la date limite d'acquittement n'est pas respectée, la dépense sera rendue inéligible.",IF($L39&gt;$M39,"Attention le document payeur a été émis après le paiement, la dépense pourra être rendue inéligible.",""))))))</f>
        <v>Renseigner la dénomination du fournisseur</v>
      </c>
      <c r="Q39" s="348" t="str">
        <f t="shared" si="4"/>
        <v xml:space="preserve"> 
Remplir la date de dépôt de votre demande de subvention initiale dans l'onglet Votre Dossier. 
Renseigner la dénomination du fournisseur</v>
      </c>
      <c r="R39" s="128"/>
      <c r="S39" s="129"/>
      <c r="T39" s="349" t="str">
        <f t="shared" si="5"/>
        <v/>
      </c>
      <c r="U39" s="422"/>
      <c r="V39" s="423"/>
    </row>
    <row r="40" spans="2:22" ht="76.150000000000006" customHeight="1" x14ac:dyDescent="0.25">
      <c r="B40" s="462"/>
      <c r="C40" s="463" t="str">
        <f t="shared" si="2"/>
        <v/>
      </c>
      <c r="D40" s="135"/>
      <c r="E40" s="171"/>
      <c r="F40" s="135"/>
      <c r="G40" s="464" t="str">
        <f t="shared" si="3"/>
        <v/>
      </c>
      <c r="H40" s="465"/>
      <c r="I40" s="135"/>
      <c r="J40" s="135"/>
      <c r="K40" s="466"/>
      <c r="L40" s="467"/>
      <c r="M40" s="467"/>
      <c r="N40" s="346" t="str">
        <f>IF(I40&lt;&gt;"",IF(OR(K40="",L40="",M40=""),"Les colonnes K, L et M doivent obligatoirement être remplies.",IF(OR(K40&lt;'Votre dossier'!$D$10,L40&lt;'Votre dossier'!$D$10,M40&lt;'Votre dossier'!$D$10),"Attention l'opération liée à cette dépense a commencée avant la date de début d'éligibilité des dépenses, elle sera rendue inéligible.","")),"")</f>
        <v/>
      </c>
      <c r="O40" s="347" t="str">
        <f>IF('Votre dossier'!$D$9="","Remplir la date de dépôt de votre demande de subvention initiale dans l'onglet Votre Dossier.",IF($I40&lt;&gt;"",IF(OR($K40="",$L40="",$M40=""),"",IF(OR($L40&lt;'Votre dossier'!$D$9,$M40&lt;'Votre dossier'!$D$9),"La dépense ou l'opération s'est terminée avant le depôt de la demande d'aide, elle sera rendue inéligible.","")),""))</f>
        <v>Remplir la date de dépôt de votre demande de subvention initiale dans l'onglet Votre Dossier.</v>
      </c>
      <c r="P40" s="346" t="str">
        <f>IF(I40="","Renseigner la dénomination du fournisseur",IF(AND($I40&lt;&gt;"",OR(ISBLANK('Votre dossier'!$D$10),ISBLANK('Votre dossier'!#REF!),ISBLANK('Votre dossier'!$D$11))),"Remplir toutes les dates limites du dossier dans l'onglet Votre dossier.",IF(AND(ISBLANK($K40),ISBLANK($L40),ISBLANK($M40)),"",IF($I40&lt;&gt;"",IF($M40&gt;'Votre dossier'!$D$11,"Attention la date limite d'acquittement n'est pas respectée, la dépense sera rendue inéligible.",IF($L40&gt;$M40,"Attention le document payeur a été émis après le paiement, la dépense pourra être rendue inéligible.",""))))))</f>
        <v>Renseigner la dénomination du fournisseur</v>
      </c>
      <c r="Q40" s="348" t="str">
        <f t="shared" si="4"/>
        <v xml:space="preserve"> 
Remplir la date de dépôt de votre demande de subvention initiale dans l'onglet Votre Dossier. 
Renseigner la dénomination du fournisseur</v>
      </c>
      <c r="R40" s="128"/>
      <c r="S40" s="129"/>
      <c r="T40" s="349" t="str">
        <f t="shared" si="5"/>
        <v/>
      </c>
      <c r="U40" s="422"/>
      <c r="V40" s="423"/>
    </row>
    <row r="41" spans="2:22" ht="76.150000000000006" customHeight="1" x14ac:dyDescent="0.25">
      <c r="B41" s="462"/>
      <c r="C41" s="463" t="str">
        <f t="shared" si="2"/>
        <v/>
      </c>
      <c r="D41" s="135"/>
      <c r="E41" s="171"/>
      <c r="F41" s="135"/>
      <c r="G41" s="464" t="str">
        <f t="shared" si="3"/>
        <v/>
      </c>
      <c r="H41" s="465"/>
      <c r="I41" s="135"/>
      <c r="J41" s="135"/>
      <c r="K41" s="466"/>
      <c r="L41" s="467"/>
      <c r="M41" s="467"/>
      <c r="N41" s="346" t="str">
        <f>IF(I41&lt;&gt;"",IF(OR(K41="",L41="",M41=""),"Les colonnes K, L et M doivent obligatoirement être remplies.",IF(OR(K41&lt;'Votre dossier'!$D$10,L41&lt;'Votre dossier'!$D$10,M41&lt;'Votre dossier'!$D$10),"Attention l'opération liée à cette dépense a commencée avant la date de début d'éligibilité des dépenses, elle sera rendue inéligible.","")),"")</f>
        <v/>
      </c>
      <c r="O41" s="347" t="str">
        <f>IF('Votre dossier'!$D$9="","Remplir la date de dépôt de votre demande de subvention initiale dans l'onglet Votre Dossier.",IF($I41&lt;&gt;"",IF(OR($K41="",$L41="",$M41=""),"",IF(OR($L41&lt;'Votre dossier'!$D$9,$M41&lt;'Votre dossier'!$D$9),"La dépense ou l'opération s'est terminée avant le depôt de la demande d'aide, elle sera rendue inéligible.","")),""))</f>
        <v>Remplir la date de dépôt de votre demande de subvention initiale dans l'onglet Votre Dossier.</v>
      </c>
      <c r="P41" s="346" t="str">
        <f>IF(I41="","Renseigner la dénomination du fournisseur",IF(AND($I41&lt;&gt;"",OR(ISBLANK('Votre dossier'!$D$10),ISBLANK('Votre dossier'!#REF!),ISBLANK('Votre dossier'!$D$11))),"Remplir toutes les dates limites du dossier dans l'onglet Votre dossier.",IF(AND(ISBLANK($K41),ISBLANK($L41),ISBLANK($M41)),"",IF($I41&lt;&gt;"",IF($M41&gt;'Votre dossier'!$D$11,"Attention la date limite d'acquittement n'est pas respectée, la dépense sera rendue inéligible.",IF($L41&gt;$M41,"Attention le document payeur a été émis après le paiement, la dépense pourra être rendue inéligible.",""))))))</f>
        <v>Renseigner la dénomination du fournisseur</v>
      </c>
      <c r="Q41" s="348" t="str">
        <f t="shared" si="4"/>
        <v xml:space="preserve"> 
Remplir la date de dépôt de votre demande de subvention initiale dans l'onglet Votre Dossier. 
Renseigner la dénomination du fournisseur</v>
      </c>
      <c r="R41" s="128"/>
      <c r="S41" s="129"/>
      <c r="T41" s="349" t="str">
        <f t="shared" si="5"/>
        <v/>
      </c>
      <c r="U41" s="422"/>
      <c r="V41" s="423"/>
    </row>
    <row r="42" spans="2:22" ht="76.150000000000006" customHeight="1" x14ac:dyDescent="0.25">
      <c r="B42" s="462"/>
      <c r="C42" s="463" t="str">
        <f t="shared" si="2"/>
        <v/>
      </c>
      <c r="D42" s="135"/>
      <c r="E42" s="171"/>
      <c r="F42" s="135"/>
      <c r="G42" s="464" t="str">
        <f t="shared" si="3"/>
        <v/>
      </c>
      <c r="H42" s="465"/>
      <c r="I42" s="135"/>
      <c r="J42" s="135"/>
      <c r="K42" s="466"/>
      <c r="L42" s="467"/>
      <c r="M42" s="467"/>
      <c r="N42" s="346" t="str">
        <f>IF(I42&lt;&gt;"",IF(OR(K42="",L42="",M42=""),"Les colonnes K, L et M doivent obligatoirement être remplies.",IF(OR(K42&lt;'Votre dossier'!$D$10,L42&lt;'Votre dossier'!$D$10,M42&lt;'Votre dossier'!$D$10),"Attention l'opération liée à cette dépense a commencée avant la date de début d'éligibilité des dépenses, elle sera rendue inéligible.","")),"")</f>
        <v/>
      </c>
      <c r="O42" s="347" t="str">
        <f>IF('Votre dossier'!$D$9="","Remplir la date de dépôt de votre demande de subvention initiale dans l'onglet Votre Dossier.",IF($I42&lt;&gt;"",IF(OR($K42="",$L42="",$M42=""),"",IF(OR($L42&lt;'Votre dossier'!$D$9,$M42&lt;'Votre dossier'!$D$9),"La dépense ou l'opération s'est terminée avant le depôt de la demande d'aide, elle sera rendue inéligible.","")),""))</f>
        <v>Remplir la date de dépôt de votre demande de subvention initiale dans l'onglet Votre Dossier.</v>
      </c>
      <c r="P42" s="346" t="str">
        <f>IF(I42="","Renseigner la dénomination du fournisseur",IF(AND($I42&lt;&gt;"",OR(ISBLANK('Votre dossier'!$D$10),ISBLANK('Votre dossier'!#REF!),ISBLANK('Votre dossier'!$D$11))),"Remplir toutes les dates limites du dossier dans l'onglet Votre dossier.",IF(AND(ISBLANK($K42),ISBLANK($L42),ISBLANK($M42)),"",IF($I42&lt;&gt;"",IF($M42&gt;'Votre dossier'!$D$11,"Attention la date limite d'acquittement n'est pas respectée, la dépense sera rendue inéligible.",IF($L42&gt;$M42,"Attention le document payeur a été émis après le paiement, la dépense pourra être rendue inéligible.",""))))))</f>
        <v>Renseigner la dénomination du fournisseur</v>
      </c>
      <c r="Q42" s="348" t="str">
        <f t="shared" si="4"/>
        <v xml:space="preserve"> 
Remplir la date de dépôt de votre demande de subvention initiale dans l'onglet Votre Dossier. 
Renseigner la dénomination du fournisseur</v>
      </c>
      <c r="R42" s="128"/>
      <c r="S42" s="129"/>
      <c r="T42" s="349" t="str">
        <f t="shared" si="5"/>
        <v/>
      </c>
      <c r="U42" s="422"/>
      <c r="V42" s="423"/>
    </row>
    <row r="43" spans="2:22" ht="76.150000000000006" customHeight="1" x14ac:dyDescent="0.25">
      <c r="B43" s="462"/>
      <c r="C43" s="463" t="str">
        <f t="shared" si="2"/>
        <v/>
      </c>
      <c r="D43" s="135"/>
      <c r="E43" s="171"/>
      <c r="F43" s="135"/>
      <c r="G43" s="464" t="str">
        <f t="shared" si="3"/>
        <v/>
      </c>
      <c r="H43" s="465"/>
      <c r="I43" s="135"/>
      <c r="J43" s="135"/>
      <c r="K43" s="466"/>
      <c r="L43" s="467"/>
      <c r="M43" s="467"/>
      <c r="N43" s="346" t="str">
        <f>IF(I43&lt;&gt;"",IF(OR(K43="",L43="",M43=""),"Les colonnes K, L et M doivent obligatoirement être remplies.",IF(OR(K43&lt;'Votre dossier'!$D$10,L43&lt;'Votre dossier'!$D$10,M43&lt;'Votre dossier'!$D$10),"Attention l'opération liée à cette dépense a commencée avant la date de début d'éligibilité des dépenses, elle sera rendue inéligible.","")),"")</f>
        <v/>
      </c>
      <c r="O43" s="347" t="str">
        <f>IF('Votre dossier'!$D$9="","Remplir la date de dépôt de votre demande de subvention initiale dans l'onglet Votre Dossier.",IF($I43&lt;&gt;"",IF(OR($K43="",$L43="",$M43=""),"",IF(OR($L43&lt;'Votre dossier'!$D$9,$M43&lt;'Votre dossier'!$D$9),"La dépense ou l'opération s'est terminée avant le depôt de la demande d'aide, elle sera rendue inéligible.","")),""))</f>
        <v>Remplir la date de dépôt de votre demande de subvention initiale dans l'onglet Votre Dossier.</v>
      </c>
      <c r="P43" s="346" t="str">
        <f>IF(I43="","Renseigner la dénomination du fournisseur",IF(AND($I43&lt;&gt;"",OR(ISBLANK('Votre dossier'!$D$10),ISBLANK('Votre dossier'!#REF!),ISBLANK('Votre dossier'!$D$11))),"Remplir toutes les dates limites du dossier dans l'onglet Votre dossier.",IF(AND(ISBLANK($K43),ISBLANK($L43),ISBLANK($M43)),"",IF($I43&lt;&gt;"",IF($M43&gt;'Votre dossier'!$D$11,"Attention la date limite d'acquittement n'est pas respectée, la dépense sera rendue inéligible.",IF($L43&gt;$M43,"Attention le document payeur a été émis après le paiement, la dépense pourra être rendue inéligible.",""))))))</f>
        <v>Renseigner la dénomination du fournisseur</v>
      </c>
      <c r="Q43" s="348" t="str">
        <f t="shared" si="4"/>
        <v xml:space="preserve"> 
Remplir la date de dépôt de votre demande de subvention initiale dans l'onglet Votre Dossier. 
Renseigner la dénomination du fournisseur</v>
      </c>
      <c r="R43" s="128"/>
      <c r="S43" s="129"/>
      <c r="T43" s="349" t="str">
        <f t="shared" si="5"/>
        <v/>
      </c>
      <c r="U43" s="422"/>
      <c r="V43" s="423"/>
    </row>
    <row r="44" spans="2:22" ht="76.150000000000006" customHeight="1" x14ac:dyDescent="0.25">
      <c r="B44" s="462"/>
      <c r="C44" s="463" t="str">
        <f t="shared" si="2"/>
        <v/>
      </c>
      <c r="D44" s="135"/>
      <c r="E44" s="171"/>
      <c r="F44" s="135"/>
      <c r="G44" s="464" t="str">
        <f t="shared" si="3"/>
        <v/>
      </c>
      <c r="H44" s="465"/>
      <c r="I44" s="135"/>
      <c r="J44" s="135"/>
      <c r="K44" s="466"/>
      <c r="L44" s="467"/>
      <c r="M44" s="467"/>
      <c r="N44" s="346" t="str">
        <f>IF(I44&lt;&gt;"",IF(OR(K44="",L44="",M44=""),"Les colonnes K, L et M doivent obligatoirement être remplies.",IF(OR(K44&lt;'Votre dossier'!$D$10,L44&lt;'Votre dossier'!$D$10,M44&lt;'Votre dossier'!$D$10),"Attention l'opération liée à cette dépense a commencée avant la date de début d'éligibilité des dépenses, elle sera rendue inéligible.","")),"")</f>
        <v/>
      </c>
      <c r="O44" s="347" t="str">
        <f>IF('Votre dossier'!$D$9="","Remplir la date de dépôt de votre demande de subvention initiale dans l'onglet Votre Dossier.",IF($I44&lt;&gt;"",IF(OR($K44="",$L44="",$M44=""),"",IF(OR($L44&lt;'Votre dossier'!$D$9,$M44&lt;'Votre dossier'!$D$9),"La dépense ou l'opération s'est terminée avant le depôt de la demande d'aide, elle sera rendue inéligible.","")),""))</f>
        <v>Remplir la date de dépôt de votre demande de subvention initiale dans l'onglet Votre Dossier.</v>
      </c>
      <c r="P44" s="346" t="str">
        <f>IF(I44="","Renseigner la dénomination du fournisseur",IF(AND($I44&lt;&gt;"",OR(ISBLANK('Votre dossier'!$D$10),ISBLANK('Votre dossier'!#REF!),ISBLANK('Votre dossier'!$D$11))),"Remplir toutes les dates limites du dossier dans l'onglet Votre dossier.",IF(AND(ISBLANK($K44),ISBLANK($L44),ISBLANK($M44)),"",IF($I44&lt;&gt;"",IF($M44&gt;'Votre dossier'!$D$11,"Attention la date limite d'acquittement n'est pas respectée, la dépense sera rendue inéligible.",IF($L44&gt;$M44,"Attention le document payeur a été émis après le paiement, la dépense pourra être rendue inéligible.",""))))))</f>
        <v>Renseigner la dénomination du fournisseur</v>
      </c>
      <c r="Q44" s="348" t="str">
        <f t="shared" si="4"/>
        <v xml:space="preserve"> 
Remplir la date de dépôt de votre demande de subvention initiale dans l'onglet Votre Dossier. 
Renseigner la dénomination du fournisseur</v>
      </c>
      <c r="R44" s="128"/>
      <c r="S44" s="129"/>
      <c r="T44" s="349" t="str">
        <f t="shared" si="5"/>
        <v/>
      </c>
      <c r="U44" s="422"/>
      <c r="V44" s="423"/>
    </row>
    <row r="45" spans="2:22" ht="76.150000000000006" customHeight="1" x14ac:dyDescent="0.25">
      <c r="B45" s="462"/>
      <c r="C45" s="463" t="str">
        <f t="shared" si="2"/>
        <v/>
      </c>
      <c r="D45" s="135"/>
      <c r="E45" s="171"/>
      <c r="F45" s="135"/>
      <c r="G45" s="464" t="str">
        <f t="shared" si="3"/>
        <v/>
      </c>
      <c r="H45" s="465"/>
      <c r="I45" s="135"/>
      <c r="J45" s="135"/>
      <c r="K45" s="466"/>
      <c r="L45" s="467"/>
      <c r="M45" s="467"/>
      <c r="N45" s="346" t="str">
        <f>IF(I45&lt;&gt;"",IF(OR(K45="",L45="",M45=""),"Les colonnes K, L et M doivent obligatoirement être remplies.",IF(OR(K45&lt;'Votre dossier'!$D$10,L45&lt;'Votre dossier'!$D$10,M45&lt;'Votre dossier'!$D$10),"Attention l'opération liée à cette dépense a commencée avant la date de début d'éligibilité des dépenses, elle sera rendue inéligible.","")),"")</f>
        <v/>
      </c>
      <c r="O45" s="347" t="str">
        <f>IF('Votre dossier'!$D$9="","Remplir la date de dépôt de votre demande de subvention initiale dans l'onglet Votre Dossier.",IF($I45&lt;&gt;"",IF(OR($K45="",$L45="",$M45=""),"",IF(OR($L45&lt;'Votre dossier'!$D$9,$M45&lt;'Votre dossier'!$D$9),"La dépense ou l'opération s'est terminée avant le depôt de la demande d'aide, elle sera rendue inéligible.","")),""))</f>
        <v>Remplir la date de dépôt de votre demande de subvention initiale dans l'onglet Votre Dossier.</v>
      </c>
      <c r="P45" s="346" t="str">
        <f>IF(I45="","Renseigner la dénomination du fournisseur",IF(AND($I45&lt;&gt;"",OR(ISBLANK('Votre dossier'!$D$10),ISBLANK('Votre dossier'!#REF!),ISBLANK('Votre dossier'!$D$11))),"Remplir toutes les dates limites du dossier dans l'onglet Votre dossier.",IF(AND(ISBLANK($K45),ISBLANK($L45),ISBLANK($M45)),"",IF($I45&lt;&gt;"",IF($M45&gt;'Votre dossier'!$D$11,"Attention la date limite d'acquittement n'est pas respectée, la dépense sera rendue inéligible.",IF($L45&gt;$M45,"Attention le document payeur a été émis après le paiement, la dépense pourra être rendue inéligible.",""))))))</f>
        <v>Renseigner la dénomination du fournisseur</v>
      </c>
      <c r="Q45" s="348" t="str">
        <f t="shared" si="4"/>
        <v xml:space="preserve"> 
Remplir la date de dépôt de votre demande de subvention initiale dans l'onglet Votre Dossier. 
Renseigner la dénomination du fournisseur</v>
      </c>
      <c r="R45" s="128"/>
      <c r="S45" s="129"/>
      <c r="T45" s="349" t="str">
        <f t="shared" si="5"/>
        <v/>
      </c>
      <c r="U45" s="422"/>
      <c r="V45" s="423"/>
    </row>
    <row r="46" spans="2:22" ht="76.150000000000006" customHeight="1" x14ac:dyDescent="0.25">
      <c r="B46" s="462"/>
      <c r="C46" s="463" t="str">
        <f t="shared" si="2"/>
        <v/>
      </c>
      <c r="D46" s="135"/>
      <c r="E46" s="171"/>
      <c r="F46" s="135"/>
      <c r="G46" s="464" t="str">
        <f t="shared" si="3"/>
        <v/>
      </c>
      <c r="H46" s="465"/>
      <c r="I46" s="135"/>
      <c r="J46" s="135"/>
      <c r="K46" s="466"/>
      <c r="L46" s="467"/>
      <c r="M46" s="467"/>
      <c r="N46" s="346" t="str">
        <f>IF(I46&lt;&gt;"",IF(OR(K46="",L46="",M46=""),"Les colonnes K, L et M doivent obligatoirement être remplies.",IF(OR(K46&lt;'Votre dossier'!$D$10,L46&lt;'Votre dossier'!$D$10,M46&lt;'Votre dossier'!$D$10),"Attention l'opération liée à cette dépense a commencée avant la date de début d'éligibilité des dépenses, elle sera rendue inéligible.","")),"")</f>
        <v/>
      </c>
      <c r="O46" s="347" t="str">
        <f>IF('Votre dossier'!$D$9="","Remplir la date de dépôt de votre demande de subvention initiale dans l'onglet Votre Dossier.",IF($I46&lt;&gt;"",IF(OR($K46="",$L46="",$M46=""),"",IF(OR($L46&lt;'Votre dossier'!$D$9,$M46&lt;'Votre dossier'!$D$9),"La dépense ou l'opération s'est terminée avant le depôt de la demande d'aide, elle sera rendue inéligible.","")),""))</f>
        <v>Remplir la date de dépôt de votre demande de subvention initiale dans l'onglet Votre Dossier.</v>
      </c>
      <c r="P46" s="346" t="str">
        <f>IF(I46="","Renseigner la dénomination du fournisseur",IF(AND($I46&lt;&gt;"",OR(ISBLANK('Votre dossier'!$D$10),ISBLANK('Votre dossier'!#REF!),ISBLANK('Votre dossier'!$D$11))),"Remplir toutes les dates limites du dossier dans l'onglet Votre dossier.",IF(AND(ISBLANK($K46),ISBLANK($L46),ISBLANK($M46)),"",IF($I46&lt;&gt;"",IF($M46&gt;'Votre dossier'!$D$11,"Attention la date limite d'acquittement n'est pas respectée, la dépense sera rendue inéligible.",IF($L46&gt;$M46,"Attention le document payeur a été émis après le paiement, la dépense pourra être rendue inéligible.",""))))))</f>
        <v>Renseigner la dénomination du fournisseur</v>
      </c>
      <c r="Q46" s="348" t="str">
        <f t="shared" si="4"/>
        <v xml:space="preserve"> 
Remplir la date de dépôt de votre demande de subvention initiale dans l'onglet Votre Dossier. 
Renseigner la dénomination du fournisseur</v>
      </c>
      <c r="R46" s="128"/>
      <c r="S46" s="129"/>
      <c r="T46" s="349" t="str">
        <f t="shared" si="5"/>
        <v/>
      </c>
      <c r="U46" s="422"/>
      <c r="V46" s="423"/>
    </row>
    <row r="47" spans="2:22" ht="76.150000000000006" customHeight="1" x14ac:dyDescent="0.25">
      <c r="B47" s="462"/>
      <c r="C47" s="463" t="str">
        <f t="shared" si="2"/>
        <v/>
      </c>
      <c r="D47" s="135"/>
      <c r="E47" s="171"/>
      <c r="F47" s="135"/>
      <c r="G47" s="464" t="str">
        <f t="shared" si="3"/>
        <v/>
      </c>
      <c r="H47" s="465"/>
      <c r="I47" s="135"/>
      <c r="J47" s="135"/>
      <c r="K47" s="466"/>
      <c r="L47" s="467"/>
      <c r="M47" s="467"/>
      <c r="N47" s="346" t="str">
        <f>IF(I47&lt;&gt;"",IF(OR(K47="",L47="",M47=""),"Les colonnes K, L et M doivent obligatoirement être remplies.",IF(OR(K47&lt;'Votre dossier'!$D$10,L47&lt;'Votre dossier'!$D$10,M47&lt;'Votre dossier'!$D$10),"Attention l'opération liée à cette dépense a commencée avant la date de début d'éligibilité des dépenses, elle sera rendue inéligible.","")),"")</f>
        <v/>
      </c>
      <c r="O47" s="347" t="str">
        <f>IF('Votre dossier'!$D$9="","Remplir la date de dépôt de votre demande de subvention initiale dans l'onglet Votre Dossier.",IF($I47&lt;&gt;"",IF(OR($K47="",$L47="",$M47=""),"",IF(OR($L47&lt;'Votre dossier'!$D$9,$M47&lt;'Votre dossier'!$D$9),"La dépense ou l'opération s'est terminée avant le depôt de la demande d'aide, elle sera rendue inéligible.","")),""))</f>
        <v>Remplir la date de dépôt de votre demande de subvention initiale dans l'onglet Votre Dossier.</v>
      </c>
      <c r="P47" s="346" t="str">
        <f>IF(I47="","Renseigner la dénomination du fournisseur",IF(AND($I47&lt;&gt;"",OR(ISBLANK('Votre dossier'!$D$10),ISBLANK('Votre dossier'!#REF!),ISBLANK('Votre dossier'!$D$11))),"Remplir toutes les dates limites du dossier dans l'onglet Votre dossier.",IF(AND(ISBLANK($K47),ISBLANK($L47),ISBLANK($M47)),"",IF($I47&lt;&gt;"",IF($M47&gt;'Votre dossier'!$D$11,"Attention la date limite d'acquittement n'est pas respectée, la dépense sera rendue inéligible.",IF($L47&gt;$M47,"Attention le document payeur a été émis après le paiement, la dépense pourra être rendue inéligible.",""))))))</f>
        <v>Renseigner la dénomination du fournisseur</v>
      </c>
      <c r="Q47" s="348" t="str">
        <f t="shared" si="4"/>
        <v xml:space="preserve"> 
Remplir la date de dépôt de votre demande de subvention initiale dans l'onglet Votre Dossier. 
Renseigner la dénomination du fournisseur</v>
      </c>
      <c r="R47" s="128"/>
      <c r="S47" s="129"/>
      <c r="T47" s="349" t="str">
        <f t="shared" si="5"/>
        <v/>
      </c>
      <c r="U47" s="422"/>
      <c r="V47" s="423"/>
    </row>
    <row r="48" spans="2:22" ht="76.150000000000006" customHeight="1" x14ac:dyDescent="0.25">
      <c r="B48" s="462"/>
      <c r="C48" s="463" t="str">
        <f t="shared" si="2"/>
        <v/>
      </c>
      <c r="D48" s="135"/>
      <c r="E48" s="171"/>
      <c r="F48" s="135"/>
      <c r="G48" s="464" t="str">
        <f t="shared" si="3"/>
        <v/>
      </c>
      <c r="H48" s="465"/>
      <c r="I48" s="135"/>
      <c r="J48" s="135"/>
      <c r="K48" s="466"/>
      <c r="L48" s="467"/>
      <c r="M48" s="467"/>
      <c r="N48" s="346" t="str">
        <f>IF(I48&lt;&gt;"",IF(OR(K48="",L48="",M48=""),"Les colonnes K, L et M doivent obligatoirement être remplies.",IF(OR(K48&lt;'Votre dossier'!$D$10,L48&lt;'Votre dossier'!$D$10,M48&lt;'Votre dossier'!$D$10),"Attention l'opération liée à cette dépense a commencée avant la date de début d'éligibilité des dépenses, elle sera rendue inéligible.","")),"")</f>
        <v/>
      </c>
      <c r="O48" s="347" t="str">
        <f>IF('Votre dossier'!$D$9="","Remplir la date de dépôt de votre demande de subvention initiale dans l'onglet Votre Dossier.",IF($I48&lt;&gt;"",IF(OR($K48="",$L48="",$M48=""),"",IF(OR($L48&lt;'Votre dossier'!$D$9,$M48&lt;'Votre dossier'!$D$9),"La dépense ou l'opération s'est terminée avant le depôt de la demande d'aide, elle sera rendue inéligible.","")),""))</f>
        <v>Remplir la date de dépôt de votre demande de subvention initiale dans l'onglet Votre Dossier.</v>
      </c>
      <c r="P48" s="346" t="str">
        <f>IF(I48="","Renseigner la dénomination du fournisseur",IF(AND($I48&lt;&gt;"",OR(ISBLANK('Votre dossier'!$D$10),ISBLANK('Votre dossier'!#REF!),ISBLANK('Votre dossier'!$D$11))),"Remplir toutes les dates limites du dossier dans l'onglet Votre dossier.",IF(AND(ISBLANK($K48),ISBLANK($L48),ISBLANK($M48)),"",IF($I48&lt;&gt;"",IF($M48&gt;'Votre dossier'!$D$11,"Attention la date limite d'acquittement n'est pas respectée, la dépense sera rendue inéligible.",IF($L48&gt;$M48,"Attention le document payeur a été émis après le paiement, la dépense pourra être rendue inéligible.",""))))))</f>
        <v>Renseigner la dénomination du fournisseur</v>
      </c>
      <c r="Q48" s="348" t="str">
        <f t="shared" si="4"/>
        <v xml:space="preserve"> 
Remplir la date de dépôt de votre demande de subvention initiale dans l'onglet Votre Dossier. 
Renseigner la dénomination du fournisseur</v>
      </c>
      <c r="R48" s="128"/>
      <c r="S48" s="129"/>
      <c r="T48" s="349" t="str">
        <f t="shared" si="5"/>
        <v/>
      </c>
      <c r="U48" s="422"/>
      <c r="V48" s="423"/>
    </row>
    <row r="49" spans="2:22" ht="76.150000000000006" customHeight="1" x14ac:dyDescent="0.25">
      <c r="B49" s="462"/>
      <c r="C49" s="463" t="str">
        <f t="shared" si="2"/>
        <v/>
      </c>
      <c r="D49" s="135"/>
      <c r="E49" s="171"/>
      <c r="F49" s="135"/>
      <c r="G49" s="464" t="str">
        <f t="shared" si="3"/>
        <v/>
      </c>
      <c r="H49" s="465"/>
      <c r="I49" s="135"/>
      <c r="J49" s="135"/>
      <c r="K49" s="466"/>
      <c r="L49" s="467"/>
      <c r="M49" s="467"/>
      <c r="N49" s="346" t="str">
        <f>IF(I49&lt;&gt;"",IF(OR(K49="",L49="",M49=""),"Les colonnes K, L et M doivent obligatoirement être remplies.",IF(OR(K49&lt;'Votre dossier'!$D$10,L49&lt;'Votre dossier'!$D$10,M49&lt;'Votre dossier'!$D$10),"Attention l'opération liée à cette dépense a commencée avant la date de début d'éligibilité des dépenses, elle sera rendue inéligible.","")),"")</f>
        <v/>
      </c>
      <c r="O49" s="347" t="str">
        <f>IF('Votre dossier'!$D$9="","Remplir la date de dépôt de votre demande de subvention initiale dans l'onglet Votre Dossier.",IF($I49&lt;&gt;"",IF(OR($K49="",$L49="",$M49=""),"",IF(OR($L49&lt;'Votre dossier'!$D$9,$M49&lt;'Votre dossier'!$D$9),"La dépense ou l'opération s'est terminée avant le depôt de la demande d'aide, elle sera rendue inéligible.","")),""))</f>
        <v>Remplir la date de dépôt de votre demande de subvention initiale dans l'onglet Votre Dossier.</v>
      </c>
      <c r="P49" s="346" t="str">
        <f>IF(I49="","Renseigner la dénomination du fournisseur",IF(AND($I49&lt;&gt;"",OR(ISBLANK('Votre dossier'!$D$10),ISBLANK('Votre dossier'!#REF!),ISBLANK('Votre dossier'!$D$11))),"Remplir toutes les dates limites du dossier dans l'onglet Votre dossier.",IF(AND(ISBLANK($K49),ISBLANK($L49),ISBLANK($M49)),"",IF($I49&lt;&gt;"",IF($M49&gt;'Votre dossier'!$D$11,"Attention la date limite d'acquittement n'est pas respectée, la dépense sera rendue inéligible.",IF($L49&gt;$M49,"Attention le document payeur a été émis après le paiement, la dépense pourra être rendue inéligible.",""))))))</f>
        <v>Renseigner la dénomination du fournisseur</v>
      </c>
      <c r="Q49" s="348" t="str">
        <f t="shared" si="4"/>
        <v xml:space="preserve"> 
Remplir la date de dépôt de votre demande de subvention initiale dans l'onglet Votre Dossier. 
Renseigner la dénomination du fournisseur</v>
      </c>
      <c r="R49" s="128"/>
      <c r="S49" s="129"/>
      <c r="T49" s="349" t="str">
        <f t="shared" si="5"/>
        <v/>
      </c>
      <c r="U49" s="422"/>
      <c r="V49" s="423"/>
    </row>
    <row r="50" spans="2:22" ht="76.150000000000006" customHeight="1" x14ac:dyDescent="0.25">
      <c r="B50" s="462"/>
      <c r="C50" s="463" t="str">
        <f t="shared" si="2"/>
        <v/>
      </c>
      <c r="D50" s="135"/>
      <c r="E50" s="171"/>
      <c r="F50" s="135"/>
      <c r="G50" s="464" t="str">
        <f t="shared" si="3"/>
        <v/>
      </c>
      <c r="H50" s="465"/>
      <c r="I50" s="135"/>
      <c r="J50" s="135"/>
      <c r="K50" s="466"/>
      <c r="L50" s="467"/>
      <c r="M50" s="467"/>
      <c r="N50" s="346" t="str">
        <f>IF(I50&lt;&gt;"",IF(OR(K50="",L50="",M50=""),"Les colonnes K, L et M doivent obligatoirement être remplies.",IF(OR(K50&lt;'Votre dossier'!$D$10,L50&lt;'Votre dossier'!$D$10,M50&lt;'Votre dossier'!$D$10),"Attention l'opération liée à cette dépense a commencée avant la date de début d'éligibilité des dépenses, elle sera rendue inéligible.","")),"")</f>
        <v/>
      </c>
      <c r="O50" s="347" t="str">
        <f>IF('Votre dossier'!$D$9="","Remplir la date de dépôt de votre demande de subvention initiale dans l'onglet Votre Dossier.",IF($I50&lt;&gt;"",IF(OR($K50="",$L50="",$M50=""),"",IF(OR($L50&lt;'Votre dossier'!$D$9,$M50&lt;'Votre dossier'!$D$9),"La dépense ou l'opération s'est terminée avant le depôt de la demande d'aide, elle sera rendue inéligible.","")),""))</f>
        <v>Remplir la date de dépôt de votre demande de subvention initiale dans l'onglet Votre Dossier.</v>
      </c>
      <c r="P50" s="346" t="str">
        <f>IF(I50="","Renseigner la dénomination du fournisseur",IF(AND($I50&lt;&gt;"",OR(ISBLANK('Votre dossier'!$D$10),ISBLANK('Votre dossier'!#REF!),ISBLANK('Votre dossier'!$D$11))),"Remplir toutes les dates limites du dossier dans l'onglet Votre dossier.",IF(AND(ISBLANK($K50),ISBLANK($L50),ISBLANK($M50)),"",IF($I50&lt;&gt;"",IF($M50&gt;'Votre dossier'!$D$11,"Attention la date limite d'acquittement n'est pas respectée, la dépense sera rendue inéligible.",IF($L50&gt;$M50,"Attention le document payeur a été émis après le paiement, la dépense pourra être rendue inéligible.",""))))))</f>
        <v>Renseigner la dénomination du fournisseur</v>
      </c>
      <c r="Q50" s="348" t="str">
        <f t="shared" si="4"/>
        <v xml:space="preserve"> 
Remplir la date de dépôt de votre demande de subvention initiale dans l'onglet Votre Dossier. 
Renseigner la dénomination du fournisseur</v>
      </c>
      <c r="R50" s="128"/>
      <c r="S50" s="129"/>
      <c r="T50" s="349" t="str">
        <f t="shared" si="5"/>
        <v/>
      </c>
      <c r="U50" s="422"/>
      <c r="V50" s="423"/>
    </row>
    <row r="51" spans="2:22" ht="76.150000000000006" customHeight="1" x14ac:dyDescent="0.25">
      <c r="B51" s="462"/>
      <c r="C51" s="463" t="str">
        <f t="shared" si="2"/>
        <v/>
      </c>
      <c r="D51" s="135"/>
      <c r="E51" s="171"/>
      <c r="F51" s="135"/>
      <c r="G51" s="464" t="str">
        <f t="shared" si="3"/>
        <v/>
      </c>
      <c r="H51" s="465"/>
      <c r="I51" s="135"/>
      <c r="J51" s="135"/>
      <c r="K51" s="466"/>
      <c r="L51" s="467"/>
      <c r="M51" s="467"/>
      <c r="N51" s="346" t="str">
        <f>IF(I51&lt;&gt;"",IF(OR(K51="",L51="",M51=""),"Les colonnes K, L et M doivent obligatoirement être remplies.",IF(OR(K51&lt;'Votre dossier'!$D$10,L51&lt;'Votre dossier'!$D$10,M51&lt;'Votre dossier'!$D$10),"Attention l'opération liée à cette dépense a commencée avant la date de début d'éligibilité des dépenses, elle sera rendue inéligible.","")),"")</f>
        <v/>
      </c>
      <c r="O51" s="347" t="str">
        <f>IF('Votre dossier'!$D$9="","Remplir la date de dépôt de votre demande de subvention initiale dans l'onglet Votre Dossier.",IF($I51&lt;&gt;"",IF(OR($K51="",$L51="",$M51=""),"",IF(OR($L51&lt;'Votre dossier'!$D$9,$M51&lt;'Votre dossier'!$D$9),"La dépense ou l'opération s'est terminée avant le depôt de la demande d'aide, elle sera rendue inéligible.","")),""))</f>
        <v>Remplir la date de dépôt de votre demande de subvention initiale dans l'onglet Votre Dossier.</v>
      </c>
      <c r="P51" s="346" t="str">
        <f>IF(I51="","Renseigner la dénomination du fournisseur",IF(AND($I51&lt;&gt;"",OR(ISBLANK('Votre dossier'!$D$10),ISBLANK('Votre dossier'!#REF!),ISBLANK('Votre dossier'!$D$11))),"Remplir toutes les dates limites du dossier dans l'onglet Votre dossier.",IF(AND(ISBLANK($K51),ISBLANK($L51),ISBLANK($M51)),"",IF($I51&lt;&gt;"",IF($M51&gt;'Votre dossier'!$D$11,"Attention la date limite d'acquittement n'est pas respectée, la dépense sera rendue inéligible.",IF($L51&gt;$M51,"Attention le document payeur a été émis après le paiement, la dépense pourra être rendue inéligible.",""))))))</f>
        <v>Renseigner la dénomination du fournisseur</v>
      </c>
      <c r="Q51" s="348" t="str">
        <f t="shared" si="4"/>
        <v xml:space="preserve"> 
Remplir la date de dépôt de votre demande de subvention initiale dans l'onglet Votre Dossier. 
Renseigner la dénomination du fournisseur</v>
      </c>
      <c r="R51" s="128"/>
      <c r="S51" s="129"/>
      <c r="T51" s="349" t="str">
        <f t="shared" si="5"/>
        <v/>
      </c>
      <c r="U51" s="422"/>
      <c r="V51" s="423"/>
    </row>
    <row r="52" spans="2:22" x14ac:dyDescent="0.25">
      <c r="D52" s="53"/>
      <c r="E52" s="53"/>
      <c r="F52" s="53"/>
      <c r="G52" s="53"/>
      <c r="H52" s="53"/>
      <c r="I52" s="53"/>
      <c r="J52" s="53"/>
      <c r="K52" s="53"/>
      <c r="L52" s="53"/>
      <c r="M52" s="53"/>
      <c r="N52" s="53"/>
      <c r="O52" s="53"/>
      <c r="P52" s="53"/>
      <c r="Q52" s="53"/>
      <c r="R52" s="350"/>
      <c r="S52" s="332"/>
      <c r="T52" s="53"/>
      <c r="U52" s="53"/>
      <c r="V52" s="53"/>
    </row>
    <row r="53" spans="2:22" x14ac:dyDescent="0.25">
      <c r="D53" s="53"/>
      <c r="E53" s="53"/>
      <c r="F53" s="53"/>
      <c r="G53" s="53"/>
      <c r="H53" s="53"/>
      <c r="I53" s="53"/>
      <c r="J53" s="53"/>
      <c r="K53" s="53"/>
      <c r="L53" s="53"/>
      <c r="M53" s="53"/>
      <c r="N53" s="53"/>
      <c r="O53" s="53"/>
      <c r="P53" s="53"/>
      <c r="Q53" s="53"/>
      <c r="R53" s="350"/>
      <c r="S53" s="332"/>
      <c r="T53" s="53"/>
      <c r="U53" s="53"/>
      <c r="V53" s="53"/>
    </row>
    <row r="54" spans="2:22" x14ac:dyDescent="0.25">
      <c r="D54" s="53"/>
      <c r="E54" s="53"/>
      <c r="F54" s="53"/>
      <c r="G54" s="53"/>
      <c r="H54" s="53"/>
      <c r="I54" s="53"/>
      <c r="J54" s="53"/>
      <c r="K54" s="53"/>
      <c r="L54" s="53"/>
      <c r="M54" s="53"/>
      <c r="N54" s="53"/>
      <c r="O54" s="53"/>
      <c r="P54" s="53"/>
      <c r="Q54" s="53"/>
      <c r="R54" s="350"/>
      <c r="S54" s="332"/>
      <c r="T54" s="53"/>
      <c r="U54" s="53"/>
      <c r="V54" s="53"/>
    </row>
    <row r="55" spans="2:22" x14ac:dyDescent="0.25">
      <c r="D55" s="53"/>
      <c r="E55" s="53"/>
      <c r="F55" s="53"/>
      <c r="G55" s="53"/>
      <c r="H55" s="53"/>
      <c r="I55" s="53"/>
      <c r="J55" s="53"/>
      <c r="K55" s="53"/>
      <c r="L55" s="53"/>
      <c r="M55" s="53"/>
      <c r="N55" s="53"/>
      <c r="O55" s="53"/>
      <c r="P55" s="53"/>
      <c r="Q55" s="53"/>
      <c r="R55" s="350"/>
      <c r="S55" s="332"/>
      <c r="T55" s="53"/>
      <c r="U55" s="53"/>
      <c r="V55" s="53"/>
    </row>
    <row r="56" spans="2:22" x14ac:dyDescent="0.25">
      <c r="D56" s="53"/>
      <c r="E56" s="53"/>
      <c r="F56" s="53"/>
      <c r="G56" s="53"/>
      <c r="H56" s="53"/>
      <c r="I56" s="53"/>
      <c r="J56" s="53"/>
      <c r="K56" s="53"/>
      <c r="L56" s="53"/>
      <c r="M56" s="53"/>
      <c r="N56" s="53"/>
      <c r="O56" s="53"/>
      <c r="P56" s="53"/>
      <c r="Q56" s="53"/>
      <c r="R56" s="350"/>
      <c r="S56" s="332"/>
      <c r="T56" s="53"/>
      <c r="U56" s="53"/>
      <c r="V56" s="53"/>
    </row>
    <row r="57" spans="2:22" x14ac:dyDescent="0.25">
      <c r="D57" s="53"/>
      <c r="E57" s="53"/>
      <c r="F57" s="53"/>
      <c r="G57" s="53"/>
      <c r="H57" s="53"/>
      <c r="I57" s="53"/>
      <c r="J57" s="53"/>
      <c r="K57" s="53"/>
      <c r="L57" s="53"/>
      <c r="M57" s="53"/>
      <c r="N57" s="53"/>
      <c r="O57" s="53"/>
      <c r="P57" s="53"/>
      <c r="Q57" s="53"/>
      <c r="R57" s="350"/>
      <c r="S57" s="332"/>
      <c r="T57" s="53"/>
      <c r="U57" s="53"/>
      <c r="V57" s="53"/>
    </row>
    <row r="58" spans="2:22" x14ac:dyDescent="0.25">
      <c r="D58" s="53"/>
      <c r="E58" s="53"/>
      <c r="F58" s="53"/>
      <c r="G58" s="53"/>
      <c r="H58" s="53"/>
      <c r="I58" s="53"/>
      <c r="J58" s="53"/>
      <c r="K58" s="53"/>
      <c r="L58" s="53"/>
      <c r="M58" s="53"/>
      <c r="N58" s="53"/>
      <c r="O58" s="53"/>
      <c r="P58" s="53"/>
      <c r="Q58" s="53"/>
      <c r="R58" s="350"/>
      <c r="S58" s="332"/>
      <c r="T58" s="53"/>
      <c r="U58" s="53"/>
      <c r="V58" s="53"/>
    </row>
    <row r="59" spans="2:22" x14ac:dyDescent="0.25">
      <c r="D59" s="53"/>
      <c r="E59" s="53"/>
      <c r="F59" s="53"/>
      <c r="G59" s="53"/>
      <c r="H59" s="53"/>
      <c r="I59" s="53"/>
      <c r="J59" s="53"/>
      <c r="K59" s="53"/>
      <c r="L59" s="53"/>
      <c r="M59" s="53"/>
      <c r="N59" s="53"/>
      <c r="O59" s="53"/>
      <c r="P59" s="53"/>
      <c r="Q59" s="53"/>
      <c r="R59" s="350"/>
      <c r="S59" s="332"/>
      <c r="T59" s="53"/>
      <c r="U59" s="53"/>
      <c r="V59" s="53"/>
    </row>
    <row r="60" spans="2:22" x14ac:dyDescent="0.25">
      <c r="D60" s="53"/>
      <c r="E60" s="53"/>
      <c r="F60" s="53"/>
      <c r="G60" s="53"/>
      <c r="H60" s="53"/>
      <c r="I60" s="53"/>
      <c r="J60" s="53"/>
      <c r="K60" s="53"/>
      <c r="L60" s="53"/>
      <c r="M60" s="53"/>
      <c r="N60" s="53"/>
      <c r="O60" s="53"/>
      <c r="P60" s="53"/>
      <c r="Q60" s="53"/>
      <c r="R60" s="350"/>
      <c r="S60" s="332"/>
      <c r="T60" s="53"/>
      <c r="U60" s="53"/>
      <c r="V60" s="53"/>
    </row>
    <row r="61" spans="2:22" x14ac:dyDescent="0.25">
      <c r="R61" s="351"/>
      <c r="S61" s="352"/>
    </row>
    <row r="62" spans="2:22" x14ac:dyDescent="0.25">
      <c r="R62" s="351"/>
      <c r="S62" s="352"/>
    </row>
    <row r="63" spans="2:22" x14ac:dyDescent="0.25">
      <c r="R63" s="351"/>
      <c r="S63" s="352"/>
    </row>
    <row r="64" spans="2:22" x14ac:dyDescent="0.25">
      <c r="R64" s="351"/>
      <c r="S64" s="352"/>
    </row>
    <row r="65" spans="18:19" x14ac:dyDescent="0.25">
      <c r="R65" s="351"/>
      <c r="S65" s="352"/>
    </row>
    <row r="66" spans="18:19" x14ac:dyDescent="0.25">
      <c r="R66" s="351"/>
      <c r="S66" s="352"/>
    </row>
    <row r="67" spans="18:19" x14ac:dyDescent="0.25">
      <c r="R67" s="351"/>
      <c r="S67" s="352"/>
    </row>
    <row r="68" spans="18:19" x14ac:dyDescent="0.25">
      <c r="R68" s="351"/>
      <c r="S68" s="352"/>
    </row>
    <row r="69" spans="18:19" x14ac:dyDescent="0.25">
      <c r="R69" s="351"/>
      <c r="S69" s="352"/>
    </row>
    <row r="70" spans="18:19" x14ac:dyDescent="0.25">
      <c r="R70" s="351"/>
      <c r="S70" s="352"/>
    </row>
    <row r="71" spans="18:19" x14ac:dyDescent="0.25">
      <c r="R71" s="351"/>
      <c r="S71" s="352"/>
    </row>
    <row r="72" spans="18:19" x14ac:dyDescent="0.25">
      <c r="R72" s="351"/>
      <c r="S72" s="352"/>
    </row>
    <row r="73" spans="18:19" x14ac:dyDescent="0.25">
      <c r="R73" s="351"/>
      <c r="S73" s="352"/>
    </row>
    <row r="74" spans="18:19" x14ac:dyDescent="0.25">
      <c r="R74" s="351"/>
      <c r="S74" s="352"/>
    </row>
    <row r="75" spans="18:19" x14ac:dyDescent="0.25">
      <c r="R75" s="351"/>
      <c r="S75" s="352"/>
    </row>
    <row r="76" spans="18:19" x14ac:dyDescent="0.25">
      <c r="R76" s="351"/>
      <c r="S76" s="352"/>
    </row>
  </sheetData>
  <sheetProtection algorithmName="SHA-512" hashValue="YHdgFqkXgc0by8ZMgYepyaZCM0fDCXHwhM3DGMsF8xZK5S/NS+CnwZRh3GnLVb09ZC6tCGVpWc4M0ogMfoHtlg==" saltValue="bBfMpuujEJTPrWm4btmaqQ==" spinCount="100000" sheet="1" objects="1" scenarios="1"/>
  <mergeCells count="7">
    <mergeCell ref="I11:V11"/>
    <mergeCell ref="B5:C5"/>
    <mergeCell ref="B6:C6"/>
    <mergeCell ref="B7:C7"/>
    <mergeCell ref="D5:G5"/>
    <mergeCell ref="D6:G6"/>
    <mergeCell ref="D7:G7"/>
  </mergeCells>
  <conditionalFormatting sqref="B13:B51">
    <cfRule type="expression" dxfId="94" priority="1">
      <formula>IF(AND($D13&lt;&gt;"",OR(ISBLANK($B13))),TRUE,FALSE)</formula>
    </cfRule>
  </conditionalFormatting>
  <conditionalFormatting sqref="F13:F51">
    <cfRule type="expression" dxfId="93" priority="2">
      <formula>IF(AND($D13&lt;&gt;"",OR(ISBLANK($F13))),TRUE,FALSE)</formula>
    </cfRule>
  </conditionalFormatting>
  <conditionalFormatting sqref="H13:H52">
    <cfRule type="expression" dxfId="92" priority="7">
      <formula>IF(AND($D13&lt;&gt;"",OR(ISBLANK($H13))),TRUE,FALSE)</formula>
    </cfRule>
  </conditionalFormatting>
  <conditionalFormatting sqref="I13:I51">
    <cfRule type="expression" dxfId="91" priority="8">
      <formula>IF(AND($D13&lt;&gt;"",OR(ISBLANK($I13))),TRUE,FALSE)</formula>
    </cfRule>
  </conditionalFormatting>
  <conditionalFormatting sqref="J13:J51">
    <cfRule type="expression" dxfId="90" priority="3">
      <formula>IF(AND($D13&lt;&gt;"",OR(ISBLANK($J13))),TRUE,FALSE)</formula>
    </cfRule>
  </conditionalFormatting>
  <conditionalFormatting sqref="K13:K51">
    <cfRule type="expression" dxfId="89" priority="6">
      <formula>IF(AND($D13&lt;&gt;"",OR(ISBLANK($K13))),TRUE,FALSE)</formula>
    </cfRule>
  </conditionalFormatting>
  <conditionalFormatting sqref="L13:L51">
    <cfRule type="expression" dxfId="88" priority="4">
      <formula>IF(AND($D13&lt;&gt;"",OR(ISBLANK($L13))),TRUE,FALSE)</formula>
    </cfRule>
  </conditionalFormatting>
  <conditionalFormatting sqref="M13:M51">
    <cfRule type="expression" dxfId="87" priority="5">
      <formula>IF(AND($D13&lt;&gt;"",OR(ISBLANK($M13))),TRUE,FALSE)</formula>
    </cfRule>
  </conditionalFormatting>
  <conditionalFormatting sqref="R13:R51">
    <cfRule type="expression" dxfId="86" priority="9">
      <formula>IF(AND($D13&lt;&gt;"",OR(ISBLANK($R13))),TRUE,FALSE)</formula>
    </cfRule>
  </conditionalFormatting>
  <dataValidations count="2">
    <dataValidation type="list" allowBlank="1" showInputMessage="1" showErrorMessage="1" sqref="B13:B51" xr:uid="{17E4FBF0-A82D-4602-9209-C36D9B31F31C}">
      <formula1>Code_Site</formula1>
    </dataValidation>
    <dataValidation type="list" allowBlank="1" showInputMessage="1" showErrorMessage="1" sqref="F13:F51" xr:uid="{0E8CDD6C-D766-403F-8CFF-323A926DB67F}">
      <formula1>IF($E13=2023,Code_Action_horsforet,Code_action_Sans_F12i)</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3A1BE1-2DC5-45E2-8C0E-D1E303076CAB}">
          <x14:formula1>
            <xm:f>'Divers (masquer)'!$E$13:$E$14</xm:f>
          </x14:formula1>
          <xm:sqref>H13:H51</xm:sqref>
        </x14:dataValidation>
        <x14:dataValidation type="list" allowBlank="1" showInputMessage="1" showErrorMessage="1" xr:uid="{571F314E-465C-4244-9700-323FF9041BD2}">
          <x14:formula1>
            <xm:f>'Divers (masquer)'!$E$20:$E$24</xm:f>
          </x14:formula1>
          <xm:sqref>U13:U51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49D3-A978-4138-BC26-AEBE86027236}">
  <sheetPr codeName="Feuil5">
    <tabColor theme="5" tint="-0.249977111117893"/>
  </sheetPr>
  <dimension ref="A1:C20"/>
  <sheetViews>
    <sheetView zoomScale="80" zoomScaleNormal="80" workbookViewId="0">
      <selection activeCell="A15" sqref="A15"/>
    </sheetView>
  </sheetViews>
  <sheetFormatPr baseColWidth="10" defaultColWidth="11.5703125" defaultRowHeight="15" x14ac:dyDescent="0.25"/>
  <cols>
    <col min="1" max="1" width="75.5703125" style="32" customWidth="1"/>
    <col min="2" max="2" width="87.85546875" style="32" customWidth="1"/>
    <col min="3" max="3" width="76.7109375" style="32" customWidth="1"/>
    <col min="4" max="5" width="11.5703125" style="32"/>
    <col min="6" max="6" width="13.28515625" style="32" customWidth="1"/>
    <col min="7" max="16384" width="11.5703125" style="32"/>
  </cols>
  <sheetData>
    <row r="1" spans="1:3" ht="30" x14ac:dyDescent="0.25">
      <c r="A1" s="589" t="s">
        <v>1062</v>
      </c>
      <c r="B1" s="589"/>
    </row>
    <row r="2" spans="1:3" ht="69.599999999999994" customHeight="1" x14ac:dyDescent="0.25">
      <c r="A2" s="590" t="s">
        <v>1073</v>
      </c>
      <c r="B2" s="590"/>
    </row>
    <row r="3" spans="1:3" ht="18" x14ac:dyDescent="0.25">
      <c r="A3" s="110"/>
    </row>
    <row r="4" spans="1:3" x14ac:dyDescent="0.25">
      <c r="A4" s="591" t="s">
        <v>1063</v>
      </c>
      <c r="B4" s="591"/>
    </row>
    <row r="5" spans="1:3" ht="115.15" customHeight="1" x14ac:dyDescent="0.25">
      <c r="A5" s="181" t="s">
        <v>1076</v>
      </c>
      <c r="B5" s="152" t="s">
        <v>1079</v>
      </c>
      <c r="C5" s="156"/>
    </row>
    <row r="6" spans="1:3" ht="34.9" customHeight="1" x14ac:dyDescent="0.25">
      <c r="A6" s="182" t="s">
        <v>1064</v>
      </c>
      <c r="B6" s="153" t="s">
        <v>1074</v>
      </c>
    </row>
    <row r="7" spans="1:3" ht="34.9" customHeight="1" x14ac:dyDescent="0.25">
      <c r="A7" s="183"/>
      <c r="B7" s="184"/>
    </row>
    <row r="8" spans="1:3" x14ac:dyDescent="0.25">
      <c r="A8" s="592" t="s">
        <v>1065</v>
      </c>
      <c r="B8" s="592"/>
      <c r="C8" s="185"/>
    </row>
    <row r="9" spans="1:3" x14ac:dyDescent="0.25">
      <c r="A9" s="593" t="s">
        <v>1066</v>
      </c>
      <c r="B9" s="593"/>
    </row>
    <row r="10" spans="1:3" ht="80.45" customHeight="1" x14ac:dyDescent="0.25">
      <c r="A10" s="152" t="s">
        <v>1078</v>
      </c>
      <c r="B10" s="152" t="s">
        <v>1067</v>
      </c>
    </row>
    <row r="11" spans="1:3" ht="60" x14ac:dyDescent="0.25">
      <c r="A11" s="24" t="s">
        <v>1077</v>
      </c>
      <c r="B11" s="24" t="s">
        <v>1068</v>
      </c>
    </row>
    <row r="13" spans="1:3" x14ac:dyDescent="0.25">
      <c r="A13" s="586" t="s">
        <v>1166</v>
      </c>
      <c r="B13" s="586"/>
    </row>
    <row r="14" spans="1:3" x14ac:dyDescent="0.25">
      <c r="A14" s="587" t="s">
        <v>1181</v>
      </c>
      <c r="B14" s="588"/>
    </row>
    <row r="16" spans="1:3" ht="15.75" thickBot="1" x14ac:dyDescent="0.3">
      <c r="A16" s="187" t="s">
        <v>1069</v>
      </c>
      <c r="B16" s="188" t="s">
        <v>1070</v>
      </c>
    </row>
    <row r="17" spans="1:2" ht="19.5" thickBot="1" x14ac:dyDescent="0.3">
      <c r="A17" s="410" t="s">
        <v>1123</v>
      </c>
      <c r="B17" s="411"/>
    </row>
    <row r="19" spans="1:2" x14ac:dyDescent="0.25">
      <c r="A19" s="33" t="s">
        <v>1075</v>
      </c>
      <c r="B19" s="33"/>
    </row>
    <row r="20" spans="1:2" x14ac:dyDescent="0.25">
      <c r="B20" s="189"/>
    </row>
  </sheetData>
  <sheetProtection algorithmName="SHA-512" hashValue="ysgoOJPw1yjhXLts8BkbwyQAi+7mprlitfBymik0zap9TJzG7e0OtkhTr8vIarJbcZqxQyVvKAAcTlwIGsuNFg==" saltValue="L6/b8dkilRWxjFyqz54+cQ==" spinCount="100000" sheet="1" objects="1" scenarios="1"/>
  <mergeCells count="7">
    <mergeCell ref="A13:B13"/>
    <mergeCell ref="A14:B14"/>
    <mergeCell ref="A1:B1"/>
    <mergeCell ref="A2:B2"/>
    <mergeCell ref="A4:B4"/>
    <mergeCell ref="A8:B8"/>
    <mergeCell ref="A9: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A2D1-CAB8-413B-A365-74FBF1A8F90F}">
  <sheetPr codeName="Feuil7">
    <tabColor theme="5" tint="-0.249977111117893"/>
  </sheetPr>
  <dimension ref="A1:AB4"/>
  <sheetViews>
    <sheetView zoomScale="70" zoomScaleNormal="70" workbookViewId="0">
      <pane xSplit="1" topLeftCell="I1" activePane="topRight" state="frozen"/>
      <selection activeCell="O27" sqref="O27"/>
      <selection pane="topRight" activeCell="L3" sqref="L3"/>
    </sheetView>
  </sheetViews>
  <sheetFormatPr baseColWidth="10" defaultColWidth="9.28515625" defaultRowHeight="15" x14ac:dyDescent="0.25"/>
  <cols>
    <col min="1" max="1" width="86" style="39" customWidth="1"/>
    <col min="2" max="8" width="86" style="39" hidden="1" customWidth="1"/>
    <col min="9" max="9" width="25" style="39" customWidth="1"/>
    <col min="10" max="10" width="22.28515625" style="39" customWidth="1"/>
    <col min="11" max="11" width="18.5703125" style="39" customWidth="1"/>
    <col min="12" max="12" width="29.85546875" style="39" customWidth="1"/>
    <col min="13" max="14" width="18.5703125" style="39" customWidth="1"/>
    <col min="15" max="15" width="25" style="39" customWidth="1"/>
    <col min="16" max="16" width="32.28515625" style="39" customWidth="1"/>
    <col min="17" max="17" width="25" style="39" customWidth="1"/>
    <col min="18" max="18" width="33" style="39" customWidth="1"/>
    <col min="19" max="19" width="25.7109375" style="39" customWidth="1"/>
    <col min="20" max="20" width="33.28515625" style="39" customWidth="1"/>
    <col min="21" max="21" width="39.7109375" style="39" customWidth="1"/>
    <col min="22" max="22" width="22.140625" style="39" customWidth="1"/>
    <col min="23" max="23" width="22.7109375" style="39" customWidth="1"/>
    <col min="24" max="24" width="19.5703125" style="39" customWidth="1"/>
    <col min="25" max="25" width="30.42578125" style="39" customWidth="1"/>
    <col min="26" max="26" width="21.42578125" style="39" customWidth="1"/>
    <col min="27" max="27" width="25.5703125" style="39" customWidth="1"/>
    <col min="28" max="28" width="28.28515625" style="275" customWidth="1"/>
    <col min="29" max="16384" width="9.28515625" style="275"/>
  </cols>
  <sheetData>
    <row r="1" spans="1:28" ht="160.5" customHeight="1" thickBot="1" x14ac:dyDescent="0.3">
      <c r="A1" s="468" t="s">
        <v>1087</v>
      </c>
      <c r="B1" s="469" t="s">
        <v>983</v>
      </c>
      <c r="C1" s="469" t="s">
        <v>1</v>
      </c>
      <c r="D1" s="469" t="s">
        <v>978</v>
      </c>
      <c r="E1" s="469" t="s">
        <v>8</v>
      </c>
      <c r="F1" s="469" t="s">
        <v>4</v>
      </c>
      <c r="G1" s="469" t="s">
        <v>972</v>
      </c>
      <c r="H1" s="470" t="s">
        <v>2</v>
      </c>
      <c r="I1" s="471" t="s">
        <v>894</v>
      </c>
      <c r="J1" s="471" t="s">
        <v>984</v>
      </c>
      <c r="K1" s="472" t="s">
        <v>925</v>
      </c>
      <c r="L1" s="472" t="s">
        <v>938</v>
      </c>
      <c r="M1" s="473" t="s">
        <v>996</v>
      </c>
      <c r="N1" s="473" t="s">
        <v>985</v>
      </c>
      <c r="O1" s="473" t="s">
        <v>1167</v>
      </c>
      <c r="P1" s="473" t="s">
        <v>986</v>
      </c>
      <c r="Q1" s="473" t="s">
        <v>1125</v>
      </c>
      <c r="R1" s="473" t="s">
        <v>987</v>
      </c>
      <c r="S1" s="473" t="s">
        <v>988</v>
      </c>
      <c r="T1" s="473" t="s">
        <v>989</v>
      </c>
      <c r="U1" s="474" t="s">
        <v>1133</v>
      </c>
      <c r="V1" s="475" t="s">
        <v>990</v>
      </c>
      <c r="W1" s="475" t="s">
        <v>1132</v>
      </c>
      <c r="X1" s="475" t="s">
        <v>1168</v>
      </c>
      <c r="Y1" s="312" t="s">
        <v>965</v>
      </c>
      <c r="Z1" s="475" t="s">
        <v>1127</v>
      </c>
      <c r="AA1" s="475" t="s">
        <v>992</v>
      </c>
      <c r="AB1" s="475" t="s">
        <v>1013</v>
      </c>
    </row>
    <row r="2" spans="1:28" ht="82.9" customHeight="1" thickBot="1" x14ac:dyDescent="0.3">
      <c r="A2" s="537" t="s">
        <v>1176</v>
      </c>
      <c r="B2" s="538"/>
      <c r="C2" s="539" t="str">
        <f t="shared" ref="C2" si="0">IFERROR(IF(ISBLANK(B2),"",INDEX(Sites,MATCH(B2,Code_Site,0))),"")</f>
        <v/>
      </c>
      <c r="D2" s="540">
        <f>'Votre dossier'!$D$8</f>
        <v>0</v>
      </c>
      <c r="E2" s="541"/>
      <c r="F2" s="542" t="str">
        <f t="shared" ref="F2" si="1">IFERROR(IF(ISBLANK(E2),"",INDEX(Action,MATCH(E2,Code_Action_Total,0))),"")</f>
        <v/>
      </c>
      <c r="G2" s="541"/>
      <c r="H2" s="543"/>
      <c r="I2" s="544" t="s">
        <v>1080</v>
      </c>
      <c r="J2" s="545" t="s">
        <v>1081</v>
      </c>
      <c r="K2" s="545" t="s">
        <v>924</v>
      </c>
      <c r="L2" s="545" t="s">
        <v>908</v>
      </c>
      <c r="M2" s="546" t="str">
        <f t="shared" ref="M2" si="2">IFERROR(IF(ISBLANK(L2),"",IF(K2="Privé (Associations, entreprises)",IF(INDEX(catégoriesprives,MATCH(L2,Intitulésprivé,0))="Choix","Choisir dans la Liste",INDEX(catégoriesprives,MATCH(L2,Intitulésprivé,0))),IF(INDEX(CategoriesPublic,MATCH(L2,IntitulésPUBLIC,0))="Choix","Choisir dans la Liste",INDEX(CategoriesPublic,MATCH(L2,IntitulésPUBLIC,0))))),"")</f>
        <v>A – Cadres et prof Sup</v>
      </c>
      <c r="N2" s="547">
        <v>28.76</v>
      </c>
      <c r="O2" s="548">
        <v>66.958333333333329</v>
      </c>
      <c r="P2" s="538" t="s">
        <v>812</v>
      </c>
      <c r="Q2" s="549"/>
      <c r="R2" s="550">
        <f>IF($P2="","",IF($P2="Oui",$O2*Q2,IF($P2="Non",$O2)))</f>
        <v>66.958333333333329</v>
      </c>
      <c r="S2" s="545" t="s">
        <v>812</v>
      </c>
      <c r="T2" s="551"/>
      <c r="U2" s="552" t="str">
        <f>IF(AND(OR(S2="",S2="OUI"),T2=""),"Renseigner les colonnes R et S",IF(AND(S2="Oui",T2&gt;0),R2*T2,IF(S2="Non","Personnel à taux variable sur l'opération: renseigner manuellement le colonne W")))</f>
        <v>Personnel à taux variable sur l'opération: renseigner manuellement le colonne W</v>
      </c>
      <c r="V2" s="553"/>
      <c r="W2" s="552" t="str">
        <f>IFERROR($U2-$V2,"")</f>
        <v/>
      </c>
      <c r="X2" s="553">
        <v>0.625</v>
      </c>
      <c r="Y2" s="552" t="str">
        <f>IF($S2="Non",IF($X2&gt;$R2,"Attention le temps de travail consacré au projet  (Colonne W) est supérieur au temps de travail annuel (Colonne Q), Veuillez corriger votre saisie",""),IF(AND(S2="Oui",X2&lt;&gt;0),"Le temps de travail sur l'opération est à taux fixe sur l'opération (colonne R), dans ce cas le temps de travail est calculé en colonne V, il ne doit pas être renseigné en colonne W (taux variable).",""))</f>
        <v/>
      </c>
      <c r="Z2" s="554">
        <f>IF($S2="Non",IFERROR(IF(ISBLANK($X2),"",$X2*24),""),IF($S2="Oui",IFERROR(IF(ISBLANK($W2),"",$W2*24),""),""))</f>
        <v>15</v>
      </c>
      <c r="AA2" s="555">
        <f>IFERROR(IF(ISBLANK($M2),"",IF(OR($M2="",ISBLANK($P2),ISBLANK($S2)),"Les colonnes M à W doivent être renseignées",$N2*$Z2)),"Le colonnes M à W doivent être renseignées")</f>
        <v>431.40000000000003</v>
      </c>
      <c r="AB2" s="556"/>
    </row>
    <row r="3" spans="1:28" ht="143.44999999999999" customHeight="1" x14ac:dyDescent="0.25">
      <c r="A3" s="594" t="s">
        <v>1179</v>
      </c>
      <c r="B3" s="503"/>
      <c r="C3" s="504" t="str">
        <f t="shared" ref="C3" si="3">IFERROR(IF(ISBLANK(B3),"",INDEX(Sites,MATCH(B3,Code_Site,0))),"")</f>
        <v/>
      </c>
      <c r="D3" s="505">
        <f>'Votre dossier'!$D$8</f>
        <v>0</v>
      </c>
      <c r="E3" s="506"/>
      <c r="F3" s="507" t="str">
        <f t="shared" ref="F3" si="4">IFERROR(IF(ISBLANK(E3),"",INDEX(Action,MATCH(E3,Code_Action_Total,0))),"")</f>
        <v/>
      </c>
      <c r="G3" s="506"/>
      <c r="H3" s="508"/>
      <c r="I3" s="509" t="s">
        <v>1071</v>
      </c>
      <c r="J3" s="510" t="s">
        <v>1082</v>
      </c>
      <c r="K3" s="510" t="s">
        <v>924</v>
      </c>
      <c r="L3" s="510" t="s">
        <v>919</v>
      </c>
      <c r="M3" s="511" t="s">
        <v>1072</v>
      </c>
      <c r="N3" s="512">
        <v>24.21</v>
      </c>
      <c r="O3" s="513">
        <v>66.958333333333329</v>
      </c>
      <c r="P3" s="514" t="s">
        <v>811</v>
      </c>
      <c r="Q3" s="515">
        <v>0.8</v>
      </c>
      <c r="R3" s="516">
        <f>IF($P3="","",IF($P3="Oui",$O3*Q3,IF($P3="Non",$O3)))</f>
        <v>53.566666666666663</v>
      </c>
      <c r="S3" s="510" t="s">
        <v>811</v>
      </c>
      <c r="T3" s="517">
        <v>0.5</v>
      </c>
      <c r="U3" s="518">
        <f>IF(AND(OR(S3="",S3="OUI"),T3=""),"Renseigner les colonnes R et S",IF(AND(S3="Oui",T3&gt;0),R3*T3,IF(S3="Non","Personnel à taux variable sur l'opération: renseigner manuellement le colonne W")))</f>
        <v>26.783333333333331</v>
      </c>
      <c r="V3" s="519">
        <v>0.70833333333333337</v>
      </c>
      <c r="W3" s="518">
        <f>IFERROR($U3-$V3,"")</f>
        <v>26.074999999999999</v>
      </c>
      <c r="X3" s="519"/>
      <c r="Y3" s="518" t="str">
        <f>IF($S3="Non",IF($X3&gt;$R3,"Attention le temps de travail consacré au projet  (Colonne W) est supérieur au temps de travail annuel (Colonne Q), Veuillez corriger votre saisie",""),IF(AND(S3="Oui",X3&lt;&gt;0),"Le temps de travail sur l'opération est à taux fixe sur l'opération (colonne R), dans ce cas le temps de travail est calculé en colonne V, il ne doit pas être renseigné en colonne W (taux variable).",""))</f>
        <v/>
      </c>
      <c r="Z3" s="520">
        <f>IF($S3="Non",IFERROR(IF(ISBLANK($X3),"",$X3*24),""),IF($S3="Oui",IFERROR(IF(ISBLANK($W3),"",$W3*24),""),""))</f>
        <v>625.79999999999995</v>
      </c>
      <c r="AA3" s="521">
        <f>IFERROR(IF(ISBLANK($M3),"",IF(OR($M3="",ISBLANK($P3),ISBLANK($S3)),"Les colonnes M à W doivent être renseignées",$N3*$Z3)),"Le colonnes M à W doivent être renseignées")</f>
        <v>15150.617999999999</v>
      </c>
      <c r="AB3" s="522" t="s">
        <v>1177</v>
      </c>
    </row>
    <row r="4" spans="1:28" ht="134.44999999999999" customHeight="1" thickBot="1" x14ac:dyDescent="0.3">
      <c r="A4" s="595"/>
      <c r="B4" s="207"/>
      <c r="C4" s="207"/>
      <c r="D4" s="207"/>
      <c r="E4" s="207"/>
      <c r="F4" s="207"/>
      <c r="G4" s="207"/>
      <c r="H4" s="207"/>
      <c r="I4" s="523" t="s">
        <v>1071</v>
      </c>
      <c r="J4" s="524" t="s">
        <v>1082</v>
      </c>
      <c r="K4" s="524" t="s">
        <v>924</v>
      </c>
      <c r="L4" s="524" t="s">
        <v>919</v>
      </c>
      <c r="M4" s="525" t="s">
        <v>1072</v>
      </c>
      <c r="N4" s="526">
        <v>25.21</v>
      </c>
      <c r="O4" s="527">
        <v>33.479166666666664</v>
      </c>
      <c r="P4" s="528" t="s">
        <v>811</v>
      </c>
      <c r="Q4" s="529">
        <v>0.8</v>
      </c>
      <c r="R4" s="530">
        <f>IF($P4="","",IF($P4="Oui",$O4*Q4,IF($P4="Non",$O4)))</f>
        <v>26.783333333333331</v>
      </c>
      <c r="S4" s="524" t="s">
        <v>811</v>
      </c>
      <c r="T4" s="531">
        <v>0.5</v>
      </c>
      <c r="U4" s="532">
        <f>IF(AND(OR(S4="",S4="OUI"),T4=""),"Renseigner les colonnes R et S",IF(AND(S4="Oui",T4&gt;0),R4*T4,IF(S4="Non","Personnel à taux variable sur l'opération: renseigner manuellement le colonne W")))</f>
        <v>13.391666666666666</v>
      </c>
      <c r="V4" s="533"/>
      <c r="W4" s="532">
        <f>IFERROR($U4-$V4,"")</f>
        <v>13.391666666666666</v>
      </c>
      <c r="X4" s="533"/>
      <c r="Y4" s="532" t="str">
        <f>IF($S4="Non",IF($X4&gt;$R4,"Attention le temps de travail consacré au projet  (Colonne W) est supérieur au temps de travail annuel (Colonne Q), Veuillez corriger votre saisie",""),IF(AND(S4="Oui",X4&lt;&gt;0),"Le temps de travail sur l'opération est à taux fixe sur l'opération (colonne R), dans ce cas le temps de travail est calculé en colonne V, il ne doit pas être renseigné en colonne W (taux variable).",""))</f>
        <v/>
      </c>
      <c r="Z4" s="534">
        <f>IF($S4="Non",IFERROR(IF(ISBLANK($X4),"",$X4*24),""),IF($S4="Oui",IFERROR(IF(ISBLANK($W4),"",$W4*24),""),""))</f>
        <v>321.39999999999998</v>
      </c>
      <c r="AA4" s="535">
        <f>IFERROR(IF(ISBLANK($M4),"",IF(OR($M4="",ISBLANK($P4),ISBLANK($S4)),"Les colonnes M à W doivent être renseignées",$N4*$Z4)),"Le colonnes M à W doivent être renseignées")</f>
        <v>8102.4939999999997</v>
      </c>
      <c r="AB4" s="536" t="s">
        <v>1178</v>
      </c>
    </row>
  </sheetData>
  <sheetProtection algorithmName="SHA-512" hashValue="ldCpbg1ZA8lD7+gbX9hqP1uqzKFp8vuvJZ9dW0md5nxUng7cMzrcLYc23EnDm+v/3GkPPaNZ/jH4tU8pBMOjWg==" saltValue="UzhxKVzJ5NRyfTZ4anpPlQ==" spinCount="100000" sheet="1" objects="1" scenarios="1"/>
  <mergeCells count="1">
    <mergeCell ref="A3:A4"/>
  </mergeCells>
  <phoneticPr fontId="22" type="noConversion"/>
  <conditionalFormatting sqref="E2:E3">
    <cfRule type="expression" dxfId="85" priority="2">
      <formula>IF(AND($H2&lt;&gt;"",OR(ISBLANK($F2))),TRUE,FALSE)</formula>
    </cfRule>
  </conditionalFormatting>
  <conditionalFormatting sqref="G2:H3">
    <cfRule type="expression" dxfId="84" priority="3">
      <formula>IF(AND($H2&lt;&gt;"",OR(ISBLANK($F2))),TRUE,FALSE)</formula>
    </cfRule>
  </conditionalFormatting>
  <conditionalFormatting sqref="J2:L4">
    <cfRule type="expression" dxfId="83" priority="10">
      <formula>IF(AND($I2&lt;&gt;"",ISBLANK($J2)),TRUE,FALSE)</formula>
    </cfRule>
  </conditionalFormatting>
  <conditionalFormatting sqref="M2:M4">
    <cfRule type="expression" dxfId="82" priority="9">
      <formula>IF(AND($I2&lt;&gt;"",ISBLANK($M2)),TRUE,FALSE)</formula>
    </cfRule>
  </conditionalFormatting>
  <conditionalFormatting sqref="O2:O4">
    <cfRule type="expression" dxfId="81" priority="7">
      <formula>IF(AND($I2&lt;&gt;"",ISBLANK($O2)),TRUE,FALSE)</formula>
    </cfRule>
  </conditionalFormatting>
  <conditionalFormatting sqref="P2:P4">
    <cfRule type="expression" dxfId="80" priority="14">
      <formula>IF(AND($I2&lt;&gt;"",ISBLANK($P2)),TRUE,FALSE)</formula>
    </cfRule>
  </conditionalFormatting>
  <conditionalFormatting sqref="Q2:Q4">
    <cfRule type="expression" dxfId="79" priority="12">
      <formula>IF(AND($P2="oui",ISBLANK($Q2)),TRUE,FALSE)</formula>
    </cfRule>
  </conditionalFormatting>
  <conditionalFormatting sqref="S2:S4">
    <cfRule type="expression" dxfId="78" priority="13">
      <formula>IF(AND($I2&lt;&gt;"",ISBLANK($S2)),TRUE,FALSE)</formula>
    </cfRule>
  </conditionalFormatting>
  <conditionalFormatting sqref="T2:T4">
    <cfRule type="expression" dxfId="77" priority="11">
      <formula>IF(AND($S2="oui",ISBLANK($T2)),TRUE,FALSE)</formula>
    </cfRule>
  </conditionalFormatting>
  <conditionalFormatting sqref="X2:X4">
    <cfRule type="expression" dxfId="76" priority="8">
      <formula>IF(AND($S2="non",ISBLANK($X2)),TRUE,FALSE)</formula>
    </cfRule>
  </conditionalFormatting>
  <conditionalFormatting sqref="AB2:AB4">
    <cfRule type="expression" dxfId="75" priority="1">
      <formula>IF(AND($S2="non",ISBLANK($X2)),TRUE,FALSE)</formula>
    </cfRule>
  </conditionalFormatting>
  <dataValidations count="3">
    <dataValidation type="list" allowBlank="1" showInputMessage="1" showErrorMessage="1" sqref="M3:M4" xr:uid="{30C54B4E-CEB0-4EDA-8528-565E4E8EC71D}">
      <formula1>"Catégorie A ou assimilé,Catégorie B ou C ou assimilé,Stagiaire"</formula1>
    </dataValidation>
    <dataValidation type="list" allowBlank="1" showInputMessage="1" showErrorMessage="1" sqref="E2:E3" xr:uid="{87DD6F38-53BC-4B3D-B651-BBDC21F986CA}">
      <formula1>IF($C2=2023,Code_Action_horsforet,Code_action_Sans_F12i)</formula1>
    </dataValidation>
    <dataValidation type="list" allowBlank="1" showInputMessage="1" showErrorMessage="1" sqref="B2:B3" xr:uid="{B5B587D0-2248-4F1D-87FF-487B2CE637CA}">
      <formula1>Code_Site</formula1>
    </dataValidation>
  </dataValidation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CB74E6E-9DE5-4ABB-A159-18CDE4F27575}">
          <x14:formula1>
            <xm:f>'Divers (masquer)'!$F$8:$F$9</xm:f>
          </x14:formula1>
          <xm:sqref>K2:K4</xm:sqref>
        </x14:dataValidation>
        <x14:dataValidation type="list" allowBlank="1" showInputMessage="1" showErrorMessage="1" xr:uid="{436C568A-8C36-47DE-87BD-A5357A9019D7}">
          <x14:formula1>
            <xm:f>IF($K2='8_Liste_qualifications'!$H$22,INDIRECT("IntitulésPUBLIC"),IF($K2='8_Liste_qualifications'!$H$23,INDIRECT("Intitulésprivé"),""))</xm:f>
          </x14:formula1>
          <xm:sqref>L2:L4</xm:sqref>
        </x14:dataValidation>
        <x14:dataValidation type="list" allowBlank="1" showInputMessage="1" showErrorMessage="1" xr:uid="{B46ADE99-6141-493C-A16B-AD0DF1A6097F}">
          <x14:formula1>
            <xm:f>'Divers (masquer)'!$E$13:$E$14</xm:f>
          </x14:formula1>
          <xm:sqref>G2:G3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9C2E-4D3F-4591-A089-AD52BCCD369B}">
  <sheetPr codeName="Feuil8">
    <tabColor rgb="FF7030A0"/>
  </sheetPr>
  <dimension ref="A1:AD204"/>
  <sheetViews>
    <sheetView zoomScale="70" zoomScaleNormal="70" workbookViewId="0">
      <selection activeCell="G12" sqref="G12"/>
    </sheetView>
  </sheetViews>
  <sheetFormatPr baseColWidth="10" defaultColWidth="9.28515625" defaultRowHeight="15" x14ac:dyDescent="0.25"/>
  <cols>
    <col min="1" max="1" width="26.5703125" style="39" customWidth="1"/>
    <col min="2" max="2" width="29.7109375" style="39" customWidth="1"/>
    <col min="3" max="3" width="19.7109375" style="39" hidden="1" customWidth="1"/>
    <col min="4" max="4" width="29.7109375" style="39" customWidth="1"/>
    <col min="5" max="5" width="45.28515625" style="39" customWidth="1"/>
    <col min="6" max="7" width="27.7109375" style="39" customWidth="1"/>
    <col min="8" max="8" width="29" style="39" customWidth="1"/>
    <col min="9" max="10" width="30.7109375" style="39" customWidth="1"/>
    <col min="11" max="11" width="23.140625" style="39" customWidth="1"/>
    <col min="12" max="12" width="30.7109375" style="39" customWidth="1"/>
    <col min="13" max="13" width="18.5703125" style="39" customWidth="1"/>
    <col min="14" max="14" width="25" style="39" customWidth="1"/>
    <col min="15" max="15" width="22.28515625" style="39" customWidth="1"/>
    <col min="16" max="16" width="18.5703125" style="39" customWidth="1"/>
    <col min="17" max="17" width="29.85546875" style="39" customWidth="1"/>
    <col min="18" max="19" width="18.5703125" style="39" customWidth="1"/>
    <col min="20" max="22" width="25" style="39" customWidth="1"/>
    <col min="23" max="23" width="54.7109375" style="39" customWidth="1"/>
    <col min="24" max="24" width="45.7109375" style="39" customWidth="1"/>
    <col min="25" max="25" width="33.28515625" style="39" customWidth="1"/>
    <col min="26" max="26" width="41.5703125" style="39" customWidth="1"/>
    <col min="27" max="27" width="38.140625" style="39" hidden="1" customWidth="1"/>
    <col min="28" max="28" width="22.7109375" style="39" customWidth="1"/>
    <col min="29" max="16384" width="9.28515625" style="39"/>
  </cols>
  <sheetData>
    <row r="1" spans="1:30" ht="30" x14ac:dyDescent="0.4">
      <c r="A1" s="292" t="s">
        <v>1054</v>
      </c>
      <c r="B1" s="53"/>
      <c r="C1" s="53"/>
      <c r="D1" s="53"/>
      <c r="E1" s="53"/>
      <c r="F1" s="53"/>
      <c r="G1" s="53"/>
      <c r="H1" s="53"/>
      <c r="I1" s="53"/>
      <c r="J1" s="445"/>
      <c r="K1" s="446"/>
      <c r="L1" s="447"/>
      <c r="M1" s="275"/>
      <c r="N1" s="275"/>
      <c r="O1" s="476"/>
      <c r="P1" s="290"/>
      <c r="Q1" s="291"/>
      <c r="R1" s="216"/>
      <c r="S1" s="216"/>
      <c r="T1" s="216"/>
      <c r="U1" s="53"/>
      <c r="V1" s="53"/>
      <c r="W1" s="53"/>
      <c r="X1" s="53"/>
      <c r="Y1" s="53"/>
      <c r="Z1" s="53"/>
      <c r="AA1" s="53"/>
      <c r="AB1" s="53"/>
      <c r="AC1" s="53"/>
      <c r="AD1" s="53"/>
    </row>
    <row r="2" spans="1:30" ht="18" x14ac:dyDescent="0.25">
      <c r="A2" s="294" t="s">
        <v>15</v>
      </c>
      <c r="B2" s="53"/>
      <c r="C2" s="53"/>
      <c r="D2" s="53"/>
      <c r="E2" s="53"/>
      <c r="F2" s="53"/>
      <c r="G2" s="53"/>
      <c r="H2" s="53"/>
      <c r="I2" s="53"/>
      <c r="J2" s="448"/>
      <c r="K2" s="449"/>
      <c r="L2" s="447"/>
      <c r="M2" s="275"/>
      <c r="N2" s="275"/>
      <c r="O2" s="477"/>
      <c r="P2" s="293"/>
      <c r="Q2" s="291"/>
      <c r="R2" s="216"/>
      <c r="S2" s="216"/>
      <c r="T2" s="216"/>
      <c r="U2" s="53"/>
      <c r="V2" s="53"/>
      <c r="W2" s="53"/>
      <c r="X2" s="53"/>
      <c r="Y2" s="53"/>
      <c r="Z2" s="53"/>
      <c r="AA2" s="53"/>
      <c r="AB2" s="53"/>
      <c r="AC2" s="53"/>
    </row>
    <row r="3" spans="1:30" ht="20.25" x14ac:dyDescent="0.25">
      <c r="A3" s="441" t="s">
        <v>947</v>
      </c>
      <c r="B3" s="53"/>
      <c r="C3" s="53"/>
      <c r="D3" s="53"/>
      <c r="E3" s="53"/>
      <c r="F3" s="53"/>
      <c r="G3" s="53"/>
      <c r="H3" s="53"/>
      <c r="I3" s="53"/>
      <c r="J3" s="449"/>
      <c r="K3" s="449"/>
      <c r="L3" s="447"/>
      <c r="M3" s="275"/>
      <c r="N3" s="275"/>
      <c r="O3" s="478"/>
      <c r="P3" s="295"/>
      <c r="Q3" s="291"/>
      <c r="R3" s="216"/>
      <c r="S3" s="216"/>
      <c r="T3" s="216"/>
      <c r="U3" s="53"/>
      <c r="V3" s="53"/>
      <c r="W3" s="53"/>
      <c r="X3" s="53"/>
      <c r="Y3" s="53"/>
      <c r="Z3" s="53"/>
      <c r="AA3" s="53"/>
      <c r="AB3" s="53"/>
      <c r="AC3" s="53"/>
    </row>
    <row r="4" spans="1:30" ht="15.75" thickBot="1" x14ac:dyDescent="0.3">
      <c r="A4" s="53"/>
      <c r="B4" s="53"/>
      <c r="C4" s="53"/>
      <c r="D4" s="53"/>
      <c r="E4" s="53"/>
      <c r="F4" s="53"/>
      <c r="G4" s="53"/>
      <c r="H4" s="53"/>
      <c r="I4" s="53"/>
      <c r="J4" s="275"/>
      <c r="K4" s="275"/>
      <c r="L4" s="275"/>
      <c r="M4" s="275"/>
      <c r="N4" s="275"/>
      <c r="O4" s="275"/>
      <c r="P4" s="53"/>
      <c r="Q4" s="53"/>
      <c r="R4" s="53"/>
      <c r="S4" s="53"/>
      <c r="T4" s="53"/>
      <c r="U4" s="53"/>
      <c r="V4" s="53"/>
      <c r="W4" s="53"/>
      <c r="X4" s="53"/>
      <c r="Y4" s="53"/>
      <c r="Z4" s="53"/>
      <c r="AA4" s="53"/>
      <c r="AB4" s="53"/>
      <c r="AC4" s="53"/>
    </row>
    <row r="5" spans="1:30" ht="24.75" customHeight="1" x14ac:dyDescent="0.25">
      <c r="A5" s="572" t="s">
        <v>571</v>
      </c>
      <c r="B5" s="573"/>
      <c r="C5" s="455"/>
      <c r="D5" s="600" t="str">
        <f>IF(ISBLANK('Votre dossier'!D5),"Vous devez renseigner l'onglet Votre dossier",'Votre dossier'!D5)</f>
        <v>Vous devez renseigner l'onglet Votre dossier</v>
      </c>
      <c r="E5" s="600"/>
      <c r="F5" s="600"/>
      <c r="G5" s="601"/>
      <c r="H5" s="599"/>
      <c r="I5" s="599"/>
      <c r="J5" s="599"/>
      <c r="K5" s="599"/>
      <c r="L5" s="599"/>
      <c r="Q5" s="296"/>
      <c r="R5" s="296"/>
      <c r="S5" s="296"/>
      <c r="T5" s="296"/>
      <c r="U5" s="296"/>
      <c r="V5" s="296"/>
      <c r="W5" s="296"/>
      <c r="X5" s="296"/>
      <c r="Y5" s="53"/>
    </row>
    <row r="6" spans="1:30" ht="24.75" customHeight="1" x14ac:dyDescent="0.25">
      <c r="A6" s="574" t="s">
        <v>572</v>
      </c>
      <c r="B6" s="575"/>
      <c r="C6" s="454"/>
      <c r="D6" s="602" t="str">
        <f>IF(ISBLANK('Votre dossier'!D6),"Vous devez renseigner l'onglet Votre dossier",'Votre dossier'!D6)</f>
        <v>Vous devez renseigner l'onglet Votre dossier</v>
      </c>
      <c r="E6" s="602"/>
      <c r="F6" s="602"/>
      <c r="G6" s="603"/>
      <c r="H6" s="599"/>
      <c r="I6" s="599"/>
      <c r="J6" s="599"/>
      <c r="K6" s="599"/>
      <c r="L6" s="599"/>
      <c r="Q6" s="296"/>
      <c r="R6" s="296"/>
      <c r="S6" s="296"/>
      <c r="T6" s="296"/>
      <c r="U6" s="296"/>
      <c r="V6" s="296"/>
      <c r="W6" s="296"/>
      <c r="X6" s="296"/>
      <c r="Y6" s="53"/>
    </row>
    <row r="7" spans="1:30" ht="24.75" customHeight="1" thickBot="1" x14ac:dyDescent="0.3">
      <c r="A7" s="576" t="s">
        <v>979</v>
      </c>
      <c r="B7" s="577"/>
      <c r="C7" s="456"/>
      <c r="D7" s="604" t="str">
        <f>IF(ISBLANK('Votre dossier'!D7),"Vous devez renseigner l'onglet Votre dossier",'Votre dossier'!D7)</f>
        <v>Vous devez renseigner l'onglet Votre dossier</v>
      </c>
      <c r="E7" s="604"/>
      <c r="F7" s="604"/>
      <c r="G7" s="605"/>
      <c r="H7" s="599"/>
      <c r="I7" s="599"/>
      <c r="J7" s="599"/>
      <c r="K7" s="599"/>
      <c r="L7" s="599"/>
      <c r="Q7" s="297"/>
      <c r="R7" s="297"/>
      <c r="S7" s="297"/>
      <c r="T7" s="297"/>
      <c r="U7" s="297"/>
      <c r="V7" s="297"/>
      <c r="W7" s="297"/>
      <c r="X7" s="297"/>
      <c r="Y7" s="53"/>
    </row>
    <row r="8" spans="1:30" ht="15.75" thickBot="1" x14ac:dyDescent="0.3">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row>
    <row r="9" spans="1:30" ht="16.5" thickBot="1" x14ac:dyDescent="0.3">
      <c r="A9" s="606" t="s">
        <v>1180</v>
      </c>
      <c r="B9" s="607"/>
      <c r="C9" s="607"/>
      <c r="D9" s="607"/>
      <c r="E9" s="607"/>
      <c r="F9" s="607"/>
      <c r="G9" s="608"/>
      <c r="H9" s="557" t="s">
        <v>980</v>
      </c>
      <c r="I9" s="298">
        <f>IF(COUNTIF(Z13:Z49,"Les colonnes E à N doivent être renseignées")&gt;0,0,SUM(Z13:Z49))</f>
        <v>0</v>
      </c>
      <c r="J9" s="299"/>
      <c r="K9" s="299"/>
      <c r="L9" s="300" t="str">
        <f>IF(COUNTIF(Z13:Z49,"Les colonnes G, L et M doivent être renseignées")&gt;1,"Les colonnes G, L et M doivent être renseignées","")</f>
        <v/>
      </c>
      <c r="M9" s="53"/>
      <c r="N9" s="53"/>
      <c r="O9" s="53"/>
      <c r="P9" s="53"/>
      <c r="Q9" s="53"/>
      <c r="R9" s="53"/>
      <c r="S9" s="53"/>
      <c r="T9" s="53"/>
      <c r="U9" s="53"/>
      <c r="V9" s="53"/>
      <c r="W9" s="53"/>
      <c r="X9" s="53"/>
      <c r="Y9" s="53"/>
      <c r="Z9" s="53"/>
    </row>
    <row r="10" spans="1:30" ht="16.149999999999999" customHeight="1" thickBot="1" x14ac:dyDescent="0.3">
      <c r="A10" s="609"/>
      <c r="B10" s="610"/>
      <c r="C10" s="610"/>
      <c r="D10" s="610"/>
      <c r="E10" s="610"/>
      <c r="F10" s="610"/>
      <c r="G10" s="611"/>
      <c r="H10" s="53"/>
      <c r="I10" s="53"/>
      <c r="J10" s="59"/>
      <c r="K10" s="59"/>
      <c r="L10" s="53"/>
      <c r="M10" s="53"/>
      <c r="N10" s="53"/>
      <c r="O10" s="53"/>
      <c r="P10" s="53"/>
      <c r="Q10" s="53"/>
      <c r="R10" s="53"/>
      <c r="S10" s="53"/>
      <c r="T10" s="53"/>
      <c r="U10" s="53"/>
      <c r="V10" s="53"/>
      <c r="W10" s="301"/>
      <c r="X10" s="53"/>
      <c r="Y10" s="53"/>
      <c r="Z10" s="53"/>
      <c r="AA10" s="53"/>
      <c r="AB10" s="53"/>
      <c r="AC10" s="53"/>
      <c r="AD10" s="53"/>
    </row>
    <row r="11" spans="1:30" ht="61.9" customHeight="1" thickBot="1" x14ac:dyDescent="0.3">
      <c r="B11" s="53"/>
      <c r="C11" s="302" t="s">
        <v>977</v>
      </c>
      <c r="D11" s="53"/>
      <c r="E11" s="53"/>
      <c r="F11" s="53"/>
      <c r="G11" s="53"/>
      <c r="H11" s="53"/>
      <c r="I11" s="53"/>
      <c r="J11" s="53"/>
      <c r="K11" s="53"/>
      <c r="L11" s="53"/>
      <c r="M11" s="53"/>
      <c r="N11" s="53"/>
      <c r="O11" s="53"/>
      <c r="P11" s="53"/>
      <c r="R11" s="596" t="s">
        <v>981</v>
      </c>
      <c r="S11" s="597"/>
      <c r="T11" s="597"/>
      <c r="U11" s="597"/>
      <c r="V11" s="598"/>
      <c r="W11" s="303" t="s">
        <v>982</v>
      </c>
      <c r="X11" s="53"/>
      <c r="Y11" s="53"/>
      <c r="Z11" s="53"/>
      <c r="AA11" s="304" t="s">
        <v>954</v>
      </c>
      <c r="AB11" s="53"/>
      <c r="AC11" s="53"/>
      <c r="AD11" s="53"/>
    </row>
    <row r="12" spans="1:30" s="313" customFormat="1" ht="114.6" customHeight="1" thickBot="1" x14ac:dyDescent="0.3">
      <c r="A12" s="305" t="s">
        <v>983</v>
      </c>
      <c r="B12" s="305" t="s">
        <v>1</v>
      </c>
      <c r="C12" s="306" t="s">
        <v>978</v>
      </c>
      <c r="D12" s="305" t="s">
        <v>8</v>
      </c>
      <c r="E12" s="305" t="s">
        <v>4</v>
      </c>
      <c r="F12" s="305" t="s">
        <v>972</v>
      </c>
      <c r="G12" s="307" t="s">
        <v>2</v>
      </c>
      <c r="H12" s="308" t="s">
        <v>894</v>
      </c>
      <c r="I12" s="308" t="s">
        <v>984</v>
      </c>
      <c r="J12" s="309" t="s">
        <v>925</v>
      </c>
      <c r="K12" s="309" t="s">
        <v>938</v>
      </c>
      <c r="L12" s="310" t="s">
        <v>996</v>
      </c>
      <c r="M12" s="310" t="s">
        <v>985</v>
      </c>
      <c r="N12" s="310" t="s">
        <v>1167</v>
      </c>
      <c r="O12" s="310" t="s">
        <v>986</v>
      </c>
      <c r="P12" s="310" t="s">
        <v>1124</v>
      </c>
      <c r="Q12" s="310" t="s">
        <v>987</v>
      </c>
      <c r="R12" s="310" t="s">
        <v>988</v>
      </c>
      <c r="S12" s="310" t="s">
        <v>989</v>
      </c>
      <c r="T12" s="310" t="s">
        <v>998</v>
      </c>
      <c r="U12" s="311" t="s">
        <v>990</v>
      </c>
      <c r="V12" s="311" t="s">
        <v>997</v>
      </c>
      <c r="W12" s="311" t="s">
        <v>991</v>
      </c>
      <c r="X12" s="312" t="s">
        <v>965</v>
      </c>
      <c r="Y12" s="308" t="s">
        <v>1126</v>
      </c>
      <c r="Z12" s="311" t="s">
        <v>992</v>
      </c>
      <c r="AA12" s="460" t="s">
        <v>976</v>
      </c>
      <c r="AB12" s="461" t="s">
        <v>1013</v>
      </c>
    </row>
    <row r="13" spans="1:30" ht="65.25" customHeight="1" x14ac:dyDescent="0.25">
      <c r="A13" s="131"/>
      <c r="B13" s="314" t="str">
        <f t="shared" ref="B13" si="0">IFERROR(IF(ISBLANK(A13),"",INDEX(Sites,MATCH(A13,Code_Site,0))),"")</f>
        <v/>
      </c>
      <c r="C13" s="315">
        <f>'Votre dossier'!$D$8</f>
        <v>0</v>
      </c>
      <c r="D13" s="135"/>
      <c r="E13" s="316" t="str">
        <f t="shared" ref="E13" si="1">IFERROR(IF(ISBLANK(D13),"",INDEX(Action,MATCH(D13,Code_Action_Total,0))),"")</f>
        <v/>
      </c>
      <c r="F13" s="135"/>
      <c r="G13" s="138"/>
      <c r="H13" s="132"/>
      <c r="I13" s="133"/>
      <c r="J13" s="133"/>
      <c r="K13" s="133"/>
      <c r="L13" s="317" t="str">
        <f t="shared" ref="L13" si="2">IFERROR(IF(ISBLANK(K13),"",IF(J13="Privé (Associations, entreprises)",IF(INDEX(catégoriesprives,MATCH(K13,Intitulésprivé,0))="Choix","Choisir dans la Liste",INDEX(catégoriesprives,MATCH(K13,Intitulésprivé,0))),IF(INDEX(CategoriesPublic,MATCH(K13,IntitulésPUBLIC,0))="Choix","Choisir dans la Liste",INDEX(CategoriesPublic,MATCH(K13,IntitulésPUBLIC,0))))),"")</f>
        <v/>
      </c>
      <c r="M13" s="318" t="str">
        <f>IF($L13="","",IF('Votre dossier'!$D$8="","Remplir la date de dépôt de votre demande d'aide initiale dans l'onglet VOTRE DOSSIER.",IF('Votre dossier'!$D$8=2023,IF($L13="A – Cadres et prof Sup",'8_Liste_qualifications'!$C$24,IF($L13="B/C-Non cadres (prof intermédiaires, employés, ouvriers)",'8_Liste_qualifications'!$C$25,IF($L13="Stagiaire",'8_Liste_qualifications'!$C$23,""))),IF(L$13="A – Cadres et prof Sup",'8_Liste_qualifications'!$D$24,IF($L13="B/C-Non cadres (prof intermédiaires, employés, ouvriers)",'8_Liste_qualifications'!$D$25,IF(L13="Stagiaire",'8_Liste_qualifications'!$D$23,""))))))</f>
        <v/>
      </c>
      <c r="N13" s="323"/>
      <c r="O13" s="131"/>
      <c r="P13" s="134"/>
      <c r="Q13" s="319" t="str">
        <f>IF($O13="","",IF($O13="Oui",$N13*P$13,IF($O13="Non",$N13)))</f>
        <v/>
      </c>
      <c r="R13" s="133"/>
      <c r="S13" s="324"/>
      <c r="T13" s="320" t="str">
        <f>IF(AND(OR(R13="",R13="OUI"),S13=""),"Renseigner les colonnes R et S",IF(AND(R13="Oui",S13&gt;0),Q13*S13,IF(R13="Non","Personnel à taux variable sur l'opération: renseigner manuellement le colonne W")))</f>
        <v>Renseigner les colonnes R et S</v>
      </c>
      <c r="U13" s="325"/>
      <c r="V13" s="320" t="str">
        <f>IFERROR($T13-$U13,"")</f>
        <v/>
      </c>
      <c r="W13" s="325"/>
      <c r="X13" s="320" t="str">
        <f>IF($R13="Non",IF($W13&gt;$Q13,"Attention pour les projets annuels, le temps de travail consacré au projet  (Colonne W) est supérieur au temps de travail annuel (Colonne Q), Veuillez vérifier votre saisie",""),IF(AND(R13="Oui",W13&lt;&gt;0),"Le temps de travail sur l'opération est à taux fixe sur l'opération (colonne R), dans ce cas le temps de travail est calculé en colonne V, il ne doit pas être renseigné en colonne W (taux variable).",""))</f>
        <v/>
      </c>
      <c r="Y13" s="321" t="str">
        <f>IF($R13="Non",IFERROR(IF(ISBLANK($W13),"",$W13*24),""),IF($R13="Oui",IFERROR(IF(ISBLANK($V13),"",$V13*24),""),""))</f>
        <v/>
      </c>
      <c r="Z13" s="458" t="str">
        <f>IFERROR(IF(ISBLANK($L13),"",IF(OR($L13="",ISBLANK($O13),ISBLANK($R13)),"Les colonnes M à W doivent être renseignées",$M13*$Y13)),"Les colonnes M à W doivent être renseignées")</f>
        <v>Les colonnes M à W doivent être renseignées</v>
      </c>
      <c r="AA13" s="459" t="str">
        <f>IF(ISBLANK($D13), "", IF($F13="oui", $D13&amp;" "&amp;"suivi"&amp;" "&amp;"opé", $D13))</f>
        <v/>
      </c>
      <c r="AB13" s="457"/>
    </row>
    <row r="14" spans="1:30" ht="72" customHeight="1" x14ac:dyDescent="0.25">
      <c r="A14" s="131"/>
      <c r="B14" s="314" t="str">
        <f t="shared" ref="B14:B49" si="3">IFERROR(IF(ISBLANK(A14),"",INDEX(Sites,MATCH(A14,Code_Site,0))),"")</f>
        <v/>
      </c>
      <c r="C14" s="315">
        <f>'Votre dossier'!$D$8</f>
        <v>0</v>
      </c>
      <c r="D14" s="135"/>
      <c r="E14" s="316" t="str">
        <f t="shared" ref="E14:E49" si="4">IFERROR(IF(ISBLANK(D14),"",INDEX(Action,MATCH(D14,Code_Action_Total,0))),"")</f>
        <v/>
      </c>
      <c r="F14" s="135"/>
      <c r="G14" s="138"/>
      <c r="H14" s="132"/>
      <c r="I14" s="133"/>
      <c r="J14" s="133"/>
      <c r="K14" s="133"/>
      <c r="L14" s="317" t="str">
        <f t="shared" ref="L14:L49" si="5">IFERROR(IF(ISBLANK(K14),"",IF(J14="Privé (Associations, entreprises)",IF(INDEX(catégoriesprives,MATCH(K14,Intitulésprivé,0))="Choix","Choisir dans la Liste",INDEX(catégoriesprives,MATCH(K14,Intitulésprivé,0))),IF(INDEX(CategoriesPublic,MATCH(K14,IntitulésPUBLIC,0))="Choix","Choisir dans la Liste",INDEX(CategoriesPublic,MATCH(K14,IntitulésPUBLIC,0))))),"")</f>
        <v/>
      </c>
      <c r="M14" s="318" t="str">
        <f>IF($L14="","",IF('Votre dossier'!$D$8="","Remplir la date de dépôt de votre demande d'aide initiale dans l'onglet VOTRE DOSSIER.",IF('Votre dossier'!$D$8=2023,IF($L14="A – Cadres et prof Sup",'8_Liste_qualifications'!$C$24,IF($L14="B/C-Non cadres (prof intermédiaires, employés, ouvriers)",'8_Liste_qualifications'!$C$25,IF($L14="Stagiaire",'8_Liste_qualifications'!$C$23,""))),IF(L$13="A – Cadres et prof Sup",'8_Liste_qualifications'!$D$24,IF($L14="B/C-Non cadres (prof intermédiaires, employés, ouvriers)",'8_Liste_qualifications'!$D$25,IF(L14="Stagiaire",'8_Liste_qualifications'!$D$23,""))))))</f>
        <v/>
      </c>
      <c r="N14" s="323"/>
      <c r="O14" s="131"/>
      <c r="P14" s="134"/>
      <c r="Q14" s="319" t="str">
        <f t="shared" ref="Q14:Q49" si="6">IF($O14="","",IF($O14="Oui",$N14*P$13,IF($O14="Non",$N14)))</f>
        <v/>
      </c>
      <c r="R14" s="133"/>
      <c r="S14" s="324"/>
      <c r="T14" s="320" t="str">
        <f t="shared" ref="T14:T49" si="7">IF(AND(OR(R14="",R14="OUI"),S14=""),"Renseigner les colonnes R et S",IF(AND(R14="Oui",S14&gt;0),Q14*S14,IF(R14="Non","Personnel à taux variable sur l'opération: renseigner manuellement le colonne W")))</f>
        <v>Renseigner les colonnes R et S</v>
      </c>
      <c r="U14" s="325"/>
      <c r="V14" s="320" t="str">
        <f t="shared" ref="V14:V49" si="8">IFERROR($T14-$U14,"")</f>
        <v/>
      </c>
      <c r="W14" s="325"/>
      <c r="X14" s="320" t="str">
        <f t="shared" ref="X14:X49" si="9">IF($R14="Non",IF($W14&gt;$Q14,"Attention pour les projets annuels, le temps de travail consacré au projet  (Colonne W) est supérieur au temps de travail annuel (Colonne Q), Veuillez vérifier votre saisie",""),IF(AND(R14="Oui",W14&lt;&gt;0),"Le temps de travail sur l'opération est à taux fixe sur l'opération (colonne R), dans ce cas le temps de travail est calculé en colonne V, il ne doit pas être renseigné en colonne W (taux variable).",""))</f>
        <v/>
      </c>
      <c r="Y14" s="321" t="str">
        <f t="shared" ref="Y14:Y49" si="10">IF($R14="Non",IFERROR(IF(ISBLANK($W14),"",$W14*24),""),IF($R14="Oui",IFERROR(IF(ISBLANK($V14),"",$V14*24),""),""))</f>
        <v/>
      </c>
      <c r="Z14" s="458" t="str">
        <f t="shared" ref="Z14:Z49" si="11">IFERROR(IF(ISBLANK($L14),"",IF(OR($L14="",ISBLANK($O14),ISBLANK($R14)),"Les colonnes M à W doivent être renseignées",$M14*$Y14)),"Les colonnes M à W doivent être renseignées")</f>
        <v>Les colonnes M à W doivent être renseignées</v>
      </c>
      <c r="AA14" s="459" t="str">
        <f t="shared" ref="AA14:AA49" si="12">IF(ISBLANK($D14), "", IF($F14="oui", $D14&amp;" "&amp;"suivi"&amp;" "&amp;"opé", $D14))</f>
        <v/>
      </c>
      <c r="AB14" s="457"/>
    </row>
    <row r="15" spans="1:30" ht="50.1" customHeight="1" x14ac:dyDescent="0.25">
      <c r="A15" s="131"/>
      <c r="B15" s="314" t="str">
        <f t="shared" si="3"/>
        <v/>
      </c>
      <c r="C15" s="315">
        <f>'Votre dossier'!$D$8</f>
        <v>0</v>
      </c>
      <c r="D15" s="135"/>
      <c r="E15" s="316" t="str">
        <f t="shared" si="4"/>
        <v/>
      </c>
      <c r="F15" s="135"/>
      <c r="G15" s="138"/>
      <c r="H15" s="132"/>
      <c r="I15" s="133"/>
      <c r="J15" s="133"/>
      <c r="K15" s="133"/>
      <c r="L15" s="317" t="str">
        <f t="shared" si="5"/>
        <v/>
      </c>
      <c r="M15" s="318" t="str">
        <f>IF($L15="","",IF('Votre dossier'!$D$8="","Remplir la date de dépôt de votre demande d'aide initiale dans l'onglet VOTRE DOSSIER.",IF('Votre dossier'!$D$8=2023,IF($L15="A – Cadres et prof Sup",'8_Liste_qualifications'!$C$24,IF($L15="B/C-Non cadres (prof intermédiaires, employés, ouvriers)",'8_Liste_qualifications'!$C$25,IF($L15="Stagiaire",'8_Liste_qualifications'!$C$23,""))),IF(L$13="A – Cadres et prof Sup",'8_Liste_qualifications'!$D$24,IF($L15="B/C-Non cadres (prof intermédiaires, employés, ouvriers)",'8_Liste_qualifications'!$D$25,IF(L15="Stagiaire",'8_Liste_qualifications'!$D$23,""))))))</f>
        <v/>
      </c>
      <c r="N15" s="323"/>
      <c r="O15" s="131"/>
      <c r="P15" s="134"/>
      <c r="Q15" s="319" t="str">
        <f t="shared" si="6"/>
        <v/>
      </c>
      <c r="R15" s="133"/>
      <c r="S15" s="324"/>
      <c r="T15" s="320" t="str">
        <f t="shared" si="7"/>
        <v>Renseigner les colonnes R et S</v>
      </c>
      <c r="U15" s="325"/>
      <c r="V15" s="320" t="str">
        <f t="shared" si="8"/>
        <v/>
      </c>
      <c r="W15" s="325"/>
      <c r="X15" s="320" t="str">
        <f t="shared" si="9"/>
        <v/>
      </c>
      <c r="Y15" s="321" t="str">
        <f t="shared" si="10"/>
        <v/>
      </c>
      <c r="Z15" s="458" t="str">
        <f t="shared" si="11"/>
        <v>Les colonnes M à W doivent être renseignées</v>
      </c>
      <c r="AA15" s="459" t="str">
        <f t="shared" si="12"/>
        <v/>
      </c>
      <c r="AB15" s="457"/>
    </row>
    <row r="16" spans="1:30" ht="50.1" customHeight="1" x14ac:dyDescent="0.25">
      <c r="A16" s="131"/>
      <c r="B16" s="314" t="str">
        <f t="shared" si="3"/>
        <v/>
      </c>
      <c r="C16" s="315">
        <f>'Votre dossier'!$D$8</f>
        <v>0</v>
      </c>
      <c r="D16" s="135"/>
      <c r="E16" s="316" t="str">
        <f t="shared" si="4"/>
        <v/>
      </c>
      <c r="F16" s="135"/>
      <c r="G16" s="138"/>
      <c r="H16" s="132"/>
      <c r="I16" s="133"/>
      <c r="J16" s="133"/>
      <c r="K16" s="133"/>
      <c r="L16" s="317" t="str">
        <f t="shared" si="5"/>
        <v/>
      </c>
      <c r="M16" s="318" t="str">
        <f>IF($L16="","",IF('Votre dossier'!$D$8="","Remplir la date de dépôt de votre demande d'aide initiale dans l'onglet VOTRE DOSSIER.",IF('Votre dossier'!$D$8=2023,IF($L16="A – Cadres et prof Sup",'8_Liste_qualifications'!$C$24,IF($L16="B/C-Non cadres (prof intermédiaires, employés, ouvriers)",'8_Liste_qualifications'!$C$25,IF($L16="Stagiaire",'8_Liste_qualifications'!$C$23,""))),IF(L$13="A – Cadres et prof Sup",'8_Liste_qualifications'!$D$24,IF($L16="B/C-Non cadres (prof intermédiaires, employés, ouvriers)",'8_Liste_qualifications'!$D$25,IF(L16="Stagiaire",'8_Liste_qualifications'!$D$23,""))))))</f>
        <v/>
      </c>
      <c r="N16" s="323"/>
      <c r="O16" s="131"/>
      <c r="P16" s="134"/>
      <c r="Q16" s="319" t="str">
        <f t="shared" si="6"/>
        <v/>
      </c>
      <c r="R16" s="133"/>
      <c r="S16" s="324"/>
      <c r="T16" s="320" t="str">
        <f t="shared" si="7"/>
        <v>Renseigner les colonnes R et S</v>
      </c>
      <c r="U16" s="325"/>
      <c r="V16" s="320" t="str">
        <f t="shared" si="8"/>
        <v/>
      </c>
      <c r="W16" s="325"/>
      <c r="X16" s="320" t="str">
        <f t="shared" si="9"/>
        <v/>
      </c>
      <c r="Y16" s="321" t="str">
        <f t="shared" si="10"/>
        <v/>
      </c>
      <c r="Z16" s="458" t="str">
        <f t="shared" si="11"/>
        <v>Les colonnes M à W doivent être renseignées</v>
      </c>
      <c r="AA16" s="459" t="str">
        <f t="shared" si="12"/>
        <v/>
      </c>
      <c r="AB16" s="457"/>
    </row>
    <row r="17" spans="1:28" ht="50.1" customHeight="1" x14ac:dyDescent="0.25">
      <c r="A17" s="131"/>
      <c r="B17" s="314" t="str">
        <f t="shared" si="3"/>
        <v/>
      </c>
      <c r="C17" s="315">
        <f>'Votre dossier'!$D$8</f>
        <v>0</v>
      </c>
      <c r="D17" s="135"/>
      <c r="E17" s="316" t="str">
        <f t="shared" si="4"/>
        <v/>
      </c>
      <c r="F17" s="135"/>
      <c r="G17" s="138"/>
      <c r="H17" s="132"/>
      <c r="I17" s="133"/>
      <c r="J17" s="133"/>
      <c r="K17" s="133"/>
      <c r="L17" s="317" t="str">
        <f t="shared" si="5"/>
        <v/>
      </c>
      <c r="M17" s="318" t="str">
        <f>IF($L17="","",IF('Votre dossier'!$D$8="","Remplir la date de dépôt de votre demande d'aide initiale dans l'onglet VOTRE DOSSIER.",IF('Votre dossier'!$D$8=2023,IF($L17="A – Cadres et prof Sup",'8_Liste_qualifications'!$C$24,IF($L17="B/C-Non cadres (prof intermédiaires, employés, ouvriers)",'8_Liste_qualifications'!$C$25,IF($L17="Stagiaire",'8_Liste_qualifications'!$C$23,""))),IF(L$13="A – Cadres et prof Sup",'8_Liste_qualifications'!$D$24,IF($L17="B/C-Non cadres (prof intermédiaires, employés, ouvriers)",'8_Liste_qualifications'!$D$25,IF(L17="Stagiaire",'8_Liste_qualifications'!$D$23,""))))))</f>
        <v/>
      </c>
      <c r="N17" s="323"/>
      <c r="O17" s="131"/>
      <c r="P17" s="134"/>
      <c r="Q17" s="319" t="str">
        <f t="shared" si="6"/>
        <v/>
      </c>
      <c r="R17" s="133"/>
      <c r="S17" s="324"/>
      <c r="T17" s="320" t="str">
        <f t="shared" si="7"/>
        <v>Renseigner les colonnes R et S</v>
      </c>
      <c r="U17" s="325"/>
      <c r="V17" s="320" t="str">
        <f t="shared" si="8"/>
        <v/>
      </c>
      <c r="W17" s="325"/>
      <c r="X17" s="320" t="str">
        <f t="shared" si="9"/>
        <v/>
      </c>
      <c r="Y17" s="321" t="str">
        <f t="shared" si="10"/>
        <v/>
      </c>
      <c r="Z17" s="458" t="str">
        <f t="shared" si="11"/>
        <v>Les colonnes M à W doivent être renseignées</v>
      </c>
      <c r="AA17" s="459" t="str">
        <f t="shared" si="12"/>
        <v/>
      </c>
      <c r="AB17" s="457"/>
    </row>
    <row r="18" spans="1:28" ht="50.1" customHeight="1" x14ac:dyDescent="0.25">
      <c r="A18" s="131"/>
      <c r="B18" s="314" t="str">
        <f t="shared" si="3"/>
        <v/>
      </c>
      <c r="C18" s="315">
        <f>'Votre dossier'!$D$8</f>
        <v>0</v>
      </c>
      <c r="D18" s="135"/>
      <c r="E18" s="316" t="str">
        <f t="shared" si="4"/>
        <v/>
      </c>
      <c r="F18" s="135"/>
      <c r="G18" s="138"/>
      <c r="H18" s="132"/>
      <c r="I18" s="133"/>
      <c r="J18" s="133"/>
      <c r="K18" s="133"/>
      <c r="L18" s="317" t="str">
        <f t="shared" si="5"/>
        <v/>
      </c>
      <c r="M18" s="318" t="str">
        <f>IF($L18="","",IF('Votre dossier'!$D$8="","Remplir la date de dépôt de votre demande d'aide initiale dans l'onglet VOTRE DOSSIER.",IF('Votre dossier'!$D$8=2023,IF($L18="A – Cadres et prof Sup",'8_Liste_qualifications'!$C$24,IF($L18="B/C-Non cadres (prof intermédiaires, employés, ouvriers)",'8_Liste_qualifications'!$C$25,IF($L18="Stagiaire",'8_Liste_qualifications'!$C$23,""))),IF(L$13="A – Cadres et prof Sup",'8_Liste_qualifications'!$D$24,IF($L18="B/C-Non cadres (prof intermédiaires, employés, ouvriers)",'8_Liste_qualifications'!$D$25,IF(L18="Stagiaire",'8_Liste_qualifications'!$D$23,""))))))</f>
        <v/>
      </c>
      <c r="N18" s="323"/>
      <c r="O18" s="131"/>
      <c r="P18" s="134"/>
      <c r="Q18" s="319" t="str">
        <f t="shared" si="6"/>
        <v/>
      </c>
      <c r="R18" s="133"/>
      <c r="S18" s="324"/>
      <c r="T18" s="320" t="str">
        <f t="shared" si="7"/>
        <v>Renseigner les colonnes R et S</v>
      </c>
      <c r="U18" s="325"/>
      <c r="V18" s="320" t="str">
        <f t="shared" si="8"/>
        <v/>
      </c>
      <c r="W18" s="325"/>
      <c r="X18" s="320" t="str">
        <f t="shared" si="9"/>
        <v/>
      </c>
      <c r="Y18" s="321" t="str">
        <f t="shared" si="10"/>
        <v/>
      </c>
      <c r="Z18" s="458" t="str">
        <f t="shared" si="11"/>
        <v>Les colonnes M à W doivent être renseignées</v>
      </c>
      <c r="AA18" s="459" t="str">
        <f t="shared" si="12"/>
        <v/>
      </c>
      <c r="AB18" s="457"/>
    </row>
    <row r="19" spans="1:28" ht="50.1" customHeight="1" x14ac:dyDescent="0.25">
      <c r="A19" s="131"/>
      <c r="B19" s="314" t="str">
        <f t="shared" si="3"/>
        <v/>
      </c>
      <c r="C19" s="315">
        <f>'Votre dossier'!$D$8</f>
        <v>0</v>
      </c>
      <c r="D19" s="135"/>
      <c r="E19" s="316" t="str">
        <f t="shared" si="4"/>
        <v/>
      </c>
      <c r="F19" s="135"/>
      <c r="G19" s="138"/>
      <c r="H19" s="132"/>
      <c r="I19" s="133"/>
      <c r="J19" s="133"/>
      <c r="K19" s="133"/>
      <c r="L19" s="317" t="str">
        <f t="shared" si="5"/>
        <v/>
      </c>
      <c r="M19" s="318" t="str">
        <f>IF($L19="","",IF('Votre dossier'!$D$8="","Remplir la date de dépôt de votre demande d'aide initiale dans l'onglet VOTRE DOSSIER.",IF('Votre dossier'!$D$8=2023,IF($L19="A – Cadres et prof Sup",'8_Liste_qualifications'!$C$24,IF($L19="B/C-Non cadres (prof intermédiaires, employés, ouvriers)",'8_Liste_qualifications'!$C$25,IF($L19="Stagiaire",'8_Liste_qualifications'!$C$23,""))),IF(L$13="A – Cadres et prof Sup",'8_Liste_qualifications'!$D$24,IF($L19="B/C-Non cadres (prof intermédiaires, employés, ouvriers)",'8_Liste_qualifications'!$D$25,IF(L19="Stagiaire",'8_Liste_qualifications'!$D$23,""))))))</f>
        <v/>
      </c>
      <c r="N19" s="323"/>
      <c r="O19" s="131"/>
      <c r="P19" s="134"/>
      <c r="Q19" s="319" t="str">
        <f t="shared" si="6"/>
        <v/>
      </c>
      <c r="R19" s="133"/>
      <c r="S19" s="324"/>
      <c r="T19" s="320" t="str">
        <f t="shared" si="7"/>
        <v>Renseigner les colonnes R et S</v>
      </c>
      <c r="U19" s="325"/>
      <c r="V19" s="320" t="str">
        <f t="shared" si="8"/>
        <v/>
      </c>
      <c r="W19" s="325"/>
      <c r="X19" s="320" t="str">
        <f t="shared" si="9"/>
        <v/>
      </c>
      <c r="Y19" s="321" t="str">
        <f t="shared" si="10"/>
        <v/>
      </c>
      <c r="Z19" s="458" t="str">
        <f t="shared" si="11"/>
        <v>Les colonnes M à W doivent être renseignées</v>
      </c>
      <c r="AA19" s="459" t="str">
        <f t="shared" si="12"/>
        <v/>
      </c>
      <c r="AB19" s="457"/>
    </row>
    <row r="20" spans="1:28" ht="50.1" customHeight="1" x14ac:dyDescent="0.25">
      <c r="A20" s="131"/>
      <c r="B20" s="314" t="str">
        <f t="shared" si="3"/>
        <v/>
      </c>
      <c r="C20" s="315">
        <f>'Votre dossier'!$D$8</f>
        <v>0</v>
      </c>
      <c r="D20" s="135"/>
      <c r="E20" s="316" t="str">
        <f t="shared" si="4"/>
        <v/>
      </c>
      <c r="F20" s="135"/>
      <c r="G20" s="138"/>
      <c r="H20" s="132"/>
      <c r="I20" s="133"/>
      <c r="J20" s="133"/>
      <c r="K20" s="133"/>
      <c r="L20" s="317" t="str">
        <f t="shared" si="5"/>
        <v/>
      </c>
      <c r="M20" s="318" t="str">
        <f>IF($L20="","",IF('Votre dossier'!$D$8="","Remplir la date de dépôt de votre demande d'aide initiale dans l'onglet VOTRE DOSSIER.",IF('Votre dossier'!$D$8=2023,IF($L20="A – Cadres et prof Sup",'8_Liste_qualifications'!$C$24,IF($L20="B/C-Non cadres (prof intermédiaires, employés, ouvriers)",'8_Liste_qualifications'!$C$25,IF($L20="Stagiaire",'8_Liste_qualifications'!$C$23,""))),IF(L$13="A – Cadres et prof Sup",'8_Liste_qualifications'!$D$24,IF($L20="B/C-Non cadres (prof intermédiaires, employés, ouvriers)",'8_Liste_qualifications'!$D$25,IF(L20="Stagiaire",'8_Liste_qualifications'!$D$23,""))))))</f>
        <v/>
      </c>
      <c r="N20" s="323"/>
      <c r="O20" s="131"/>
      <c r="P20" s="134"/>
      <c r="Q20" s="319" t="str">
        <f t="shared" si="6"/>
        <v/>
      </c>
      <c r="R20" s="133"/>
      <c r="S20" s="324"/>
      <c r="T20" s="320" t="str">
        <f t="shared" si="7"/>
        <v>Renseigner les colonnes R et S</v>
      </c>
      <c r="U20" s="325"/>
      <c r="V20" s="320" t="str">
        <f t="shared" si="8"/>
        <v/>
      </c>
      <c r="W20" s="325"/>
      <c r="X20" s="320" t="str">
        <f t="shared" si="9"/>
        <v/>
      </c>
      <c r="Y20" s="321" t="str">
        <f t="shared" si="10"/>
        <v/>
      </c>
      <c r="Z20" s="458" t="str">
        <f t="shared" si="11"/>
        <v>Les colonnes M à W doivent être renseignées</v>
      </c>
      <c r="AA20" s="459" t="str">
        <f t="shared" si="12"/>
        <v/>
      </c>
      <c r="AB20" s="457"/>
    </row>
    <row r="21" spans="1:28" ht="50.1" customHeight="1" x14ac:dyDescent="0.25">
      <c r="A21" s="131"/>
      <c r="B21" s="314" t="str">
        <f t="shared" si="3"/>
        <v/>
      </c>
      <c r="C21" s="315">
        <f>'Votre dossier'!$D$8</f>
        <v>0</v>
      </c>
      <c r="D21" s="135"/>
      <c r="E21" s="316" t="str">
        <f t="shared" si="4"/>
        <v/>
      </c>
      <c r="F21" s="135"/>
      <c r="G21" s="138"/>
      <c r="H21" s="132"/>
      <c r="I21" s="133"/>
      <c r="J21" s="133"/>
      <c r="K21" s="133"/>
      <c r="L21" s="317" t="str">
        <f t="shared" si="5"/>
        <v/>
      </c>
      <c r="M21" s="318" t="str">
        <f>IF($L21="","",IF('Votre dossier'!$D$8="","Remplir la date de dépôt de votre demande d'aide initiale dans l'onglet VOTRE DOSSIER.",IF('Votre dossier'!$D$8=2023,IF($L21="A – Cadres et prof Sup",'8_Liste_qualifications'!$C$24,IF($L21="B/C-Non cadres (prof intermédiaires, employés, ouvriers)",'8_Liste_qualifications'!$C$25,IF($L21="Stagiaire",'8_Liste_qualifications'!$C$23,""))),IF(L$13="A – Cadres et prof Sup",'8_Liste_qualifications'!$D$24,IF($L21="B/C-Non cadres (prof intermédiaires, employés, ouvriers)",'8_Liste_qualifications'!$D$25,IF(L21="Stagiaire",'8_Liste_qualifications'!$D$23,""))))))</f>
        <v/>
      </c>
      <c r="N21" s="323"/>
      <c r="O21" s="131"/>
      <c r="P21" s="134"/>
      <c r="Q21" s="319" t="str">
        <f t="shared" si="6"/>
        <v/>
      </c>
      <c r="R21" s="133"/>
      <c r="S21" s="324"/>
      <c r="T21" s="320" t="str">
        <f t="shared" si="7"/>
        <v>Renseigner les colonnes R et S</v>
      </c>
      <c r="U21" s="325"/>
      <c r="V21" s="320" t="str">
        <f t="shared" si="8"/>
        <v/>
      </c>
      <c r="W21" s="325"/>
      <c r="X21" s="320" t="str">
        <f t="shared" si="9"/>
        <v/>
      </c>
      <c r="Y21" s="321" t="str">
        <f t="shared" si="10"/>
        <v/>
      </c>
      <c r="Z21" s="458" t="str">
        <f t="shared" si="11"/>
        <v>Les colonnes M à W doivent être renseignées</v>
      </c>
      <c r="AA21" s="459" t="str">
        <f t="shared" si="12"/>
        <v/>
      </c>
      <c r="AB21" s="457"/>
    </row>
    <row r="22" spans="1:28" ht="50.1" customHeight="1" x14ac:dyDescent="0.25">
      <c r="A22" s="131"/>
      <c r="B22" s="314" t="str">
        <f t="shared" si="3"/>
        <v/>
      </c>
      <c r="C22" s="315">
        <f>'Votre dossier'!$D$8</f>
        <v>0</v>
      </c>
      <c r="D22" s="135"/>
      <c r="E22" s="316" t="str">
        <f t="shared" si="4"/>
        <v/>
      </c>
      <c r="F22" s="135"/>
      <c r="G22" s="138"/>
      <c r="H22" s="132"/>
      <c r="I22" s="133"/>
      <c r="J22" s="133"/>
      <c r="K22" s="133"/>
      <c r="L22" s="317" t="str">
        <f t="shared" si="5"/>
        <v/>
      </c>
      <c r="M22" s="318" t="str">
        <f>IF($L22="","",IF('Votre dossier'!$D$8="","Remplir la date de dépôt de votre demande d'aide initiale dans l'onglet VOTRE DOSSIER.",IF('Votre dossier'!$D$8=2023,IF($L22="A – Cadres et prof Sup",'8_Liste_qualifications'!$C$24,IF($L22="B/C-Non cadres (prof intermédiaires, employés, ouvriers)",'8_Liste_qualifications'!$C$25,IF($L22="Stagiaire",'8_Liste_qualifications'!$C$23,""))),IF(L$13="A – Cadres et prof Sup",'8_Liste_qualifications'!$D$24,IF($L22="B/C-Non cadres (prof intermédiaires, employés, ouvriers)",'8_Liste_qualifications'!$D$25,IF(L22="Stagiaire",'8_Liste_qualifications'!$D$23,""))))))</f>
        <v/>
      </c>
      <c r="N22" s="323"/>
      <c r="O22" s="131"/>
      <c r="P22" s="134"/>
      <c r="Q22" s="319" t="str">
        <f t="shared" si="6"/>
        <v/>
      </c>
      <c r="R22" s="133"/>
      <c r="S22" s="324"/>
      <c r="T22" s="320" t="str">
        <f t="shared" si="7"/>
        <v>Renseigner les colonnes R et S</v>
      </c>
      <c r="U22" s="325"/>
      <c r="V22" s="320" t="str">
        <f t="shared" si="8"/>
        <v/>
      </c>
      <c r="W22" s="325"/>
      <c r="X22" s="320" t="str">
        <f t="shared" si="9"/>
        <v/>
      </c>
      <c r="Y22" s="321" t="str">
        <f t="shared" si="10"/>
        <v/>
      </c>
      <c r="Z22" s="458" t="str">
        <f t="shared" si="11"/>
        <v>Les colonnes M à W doivent être renseignées</v>
      </c>
      <c r="AA22" s="459" t="str">
        <f t="shared" si="12"/>
        <v/>
      </c>
      <c r="AB22" s="457"/>
    </row>
    <row r="23" spans="1:28" ht="50.1" customHeight="1" x14ac:dyDescent="0.25">
      <c r="A23" s="131"/>
      <c r="B23" s="314" t="str">
        <f t="shared" si="3"/>
        <v/>
      </c>
      <c r="C23" s="315">
        <f>'Votre dossier'!$D$8</f>
        <v>0</v>
      </c>
      <c r="D23" s="135"/>
      <c r="E23" s="316" t="str">
        <f t="shared" si="4"/>
        <v/>
      </c>
      <c r="F23" s="135"/>
      <c r="G23" s="138"/>
      <c r="H23" s="132"/>
      <c r="I23" s="133"/>
      <c r="J23" s="133"/>
      <c r="K23" s="133"/>
      <c r="L23" s="317" t="str">
        <f t="shared" si="5"/>
        <v/>
      </c>
      <c r="M23" s="318" t="str">
        <f>IF($L23="","",IF('Votre dossier'!$D$8="","Remplir la date de dépôt de votre demande d'aide initiale dans l'onglet VOTRE DOSSIER.",IF('Votre dossier'!$D$8=2023,IF($L23="A – Cadres et prof Sup",'8_Liste_qualifications'!$C$24,IF($L23="B/C-Non cadres (prof intermédiaires, employés, ouvriers)",'8_Liste_qualifications'!$C$25,IF($L23="Stagiaire",'8_Liste_qualifications'!$C$23,""))),IF(L$13="A – Cadres et prof Sup",'8_Liste_qualifications'!$D$24,IF($L23="B/C-Non cadres (prof intermédiaires, employés, ouvriers)",'8_Liste_qualifications'!$D$25,IF(L23="Stagiaire",'8_Liste_qualifications'!$D$23,""))))))</f>
        <v/>
      </c>
      <c r="N23" s="323"/>
      <c r="O23" s="131"/>
      <c r="P23" s="134"/>
      <c r="Q23" s="319" t="str">
        <f t="shared" si="6"/>
        <v/>
      </c>
      <c r="R23" s="133"/>
      <c r="S23" s="324"/>
      <c r="T23" s="320" t="str">
        <f t="shared" si="7"/>
        <v>Renseigner les colonnes R et S</v>
      </c>
      <c r="U23" s="325"/>
      <c r="V23" s="320" t="str">
        <f t="shared" si="8"/>
        <v/>
      </c>
      <c r="W23" s="325"/>
      <c r="X23" s="320" t="str">
        <f t="shared" si="9"/>
        <v/>
      </c>
      <c r="Y23" s="321" t="str">
        <f t="shared" si="10"/>
        <v/>
      </c>
      <c r="Z23" s="458" t="str">
        <f t="shared" si="11"/>
        <v>Les colonnes M à W doivent être renseignées</v>
      </c>
      <c r="AA23" s="459" t="str">
        <f t="shared" si="12"/>
        <v/>
      </c>
      <c r="AB23" s="457"/>
    </row>
    <row r="24" spans="1:28" ht="50.1" customHeight="1" x14ac:dyDescent="0.25">
      <c r="A24" s="131"/>
      <c r="B24" s="314" t="str">
        <f t="shared" si="3"/>
        <v/>
      </c>
      <c r="C24" s="315">
        <f>'Votre dossier'!$D$8</f>
        <v>0</v>
      </c>
      <c r="D24" s="135"/>
      <c r="E24" s="316" t="str">
        <f t="shared" si="4"/>
        <v/>
      </c>
      <c r="F24" s="135"/>
      <c r="G24" s="138"/>
      <c r="H24" s="132"/>
      <c r="I24" s="133"/>
      <c r="J24" s="133"/>
      <c r="K24" s="133"/>
      <c r="L24" s="317" t="str">
        <f t="shared" si="5"/>
        <v/>
      </c>
      <c r="M24" s="318" t="str">
        <f>IF($L24="","",IF('Votre dossier'!$D$8="","Remplir la date de dépôt de votre demande d'aide initiale dans l'onglet VOTRE DOSSIER.",IF('Votre dossier'!$D$8=2023,IF($L24="A – Cadres et prof Sup",'8_Liste_qualifications'!$C$24,IF($L24="B/C-Non cadres (prof intermédiaires, employés, ouvriers)",'8_Liste_qualifications'!$C$25,IF($L24="Stagiaire",'8_Liste_qualifications'!$C$23,""))),IF(L$13="A – Cadres et prof Sup",'8_Liste_qualifications'!$D$24,IF($L24="B/C-Non cadres (prof intermédiaires, employés, ouvriers)",'8_Liste_qualifications'!$D$25,IF(L24="Stagiaire",'8_Liste_qualifications'!$D$23,""))))))</f>
        <v/>
      </c>
      <c r="N24" s="323"/>
      <c r="O24" s="131"/>
      <c r="P24" s="134"/>
      <c r="Q24" s="319" t="str">
        <f t="shared" si="6"/>
        <v/>
      </c>
      <c r="R24" s="133"/>
      <c r="S24" s="324"/>
      <c r="T24" s="320" t="str">
        <f t="shared" si="7"/>
        <v>Renseigner les colonnes R et S</v>
      </c>
      <c r="U24" s="325"/>
      <c r="V24" s="320" t="str">
        <f t="shared" si="8"/>
        <v/>
      </c>
      <c r="W24" s="325"/>
      <c r="X24" s="320" t="str">
        <f t="shared" si="9"/>
        <v/>
      </c>
      <c r="Y24" s="321" t="str">
        <f t="shared" si="10"/>
        <v/>
      </c>
      <c r="Z24" s="458" t="str">
        <f t="shared" si="11"/>
        <v>Les colonnes M à W doivent être renseignées</v>
      </c>
      <c r="AA24" s="459" t="str">
        <f t="shared" si="12"/>
        <v/>
      </c>
      <c r="AB24" s="457"/>
    </row>
    <row r="25" spans="1:28" ht="50.1" customHeight="1" x14ac:dyDescent="0.25">
      <c r="A25" s="131"/>
      <c r="B25" s="314" t="str">
        <f t="shared" si="3"/>
        <v/>
      </c>
      <c r="C25" s="315">
        <f>'Votre dossier'!$D$8</f>
        <v>0</v>
      </c>
      <c r="D25" s="135"/>
      <c r="E25" s="316" t="str">
        <f t="shared" si="4"/>
        <v/>
      </c>
      <c r="F25" s="135"/>
      <c r="G25" s="138"/>
      <c r="H25" s="132"/>
      <c r="I25" s="133"/>
      <c r="J25" s="133"/>
      <c r="K25" s="133"/>
      <c r="L25" s="317" t="str">
        <f t="shared" si="5"/>
        <v/>
      </c>
      <c r="M25" s="318" t="str">
        <f>IF($L25="","",IF('Votre dossier'!$D$8="","Remplir la date de dépôt de votre demande d'aide initiale dans l'onglet VOTRE DOSSIER.",IF('Votre dossier'!$D$8=2023,IF($L25="A – Cadres et prof Sup",'8_Liste_qualifications'!$C$24,IF($L25="B/C-Non cadres (prof intermédiaires, employés, ouvriers)",'8_Liste_qualifications'!$C$25,IF($L25="Stagiaire",'8_Liste_qualifications'!$C$23,""))),IF(L$13="A – Cadres et prof Sup",'8_Liste_qualifications'!$D$24,IF($L25="B/C-Non cadres (prof intermédiaires, employés, ouvriers)",'8_Liste_qualifications'!$D$25,IF(L25="Stagiaire",'8_Liste_qualifications'!$D$23,""))))))</f>
        <v/>
      </c>
      <c r="N25" s="323"/>
      <c r="O25" s="131"/>
      <c r="P25" s="134"/>
      <c r="Q25" s="319" t="str">
        <f t="shared" si="6"/>
        <v/>
      </c>
      <c r="R25" s="133"/>
      <c r="S25" s="324"/>
      <c r="T25" s="320" t="str">
        <f t="shared" si="7"/>
        <v>Renseigner les colonnes R et S</v>
      </c>
      <c r="U25" s="325"/>
      <c r="V25" s="320" t="str">
        <f t="shared" si="8"/>
        <v/>
      </c>
      <c r="W25" s="325"/>
      <c r="X25" s="320" t="str">
        <f t="shared" si="9"/>
        <v/>
      </c>
      <c r="Y25" s="321" t="str">
        <f t="shared" si="10"/>
        <v/>
      </c>
      <c r="Z25" s="458" t="str">
        <f t="shared" si="11"/>
        <v>Les colonnes M à W doivent être renseignées</v>
      </c>
      <c r="AA25" s="459" t="str">
        <f t="shared" si="12"/>
        <v/>
      </c>
      <c r="AB25" s="457"/>
    </row>
    <row r="26" spans="1:28" ht="50.1" customHeight="1" x14ac:dyDescent="0.25">
      <c r="A26" s="131"/>
      <c r="B26" s="314" t="str">
        <f t="shared" si="3"/>
        <v/>
      </c>
      <c r="C26" s="315">
        <f>'Votre dossier'!$D$8</f>
        <v>0</v>
      </c>
      <c r="D26" s="135"/>
      <c r="E26" s="316" t="str">
        <f t="shared" si="4"/>
        <v/>
      </c>
      <c r="F26" s="135"/>
      <c r="G26" s="138"/>
      <c r="H26" s="132"/>
      <c r="I26" s="133"/>
      <c r="J26" s="133"/>
      <c r="K26" s="133"/>
      <c r="L26" s="317" t="str">
        <f t="shared" si="5"/>
        <v/>
      </c>
      <c r="M26" s="318" t="str">
        <f>IF($L26="","",IF('Votre dossier'!$D$8="","Remplir la date de dépôt de votre demande d'aide initiale dans l'onglet VOTRE DOSSIER.",IF('Votre dossier'!$D$8=2023,IF($L26="A – Cadres et prof Sup",'8_Liste_qualifications'!$C$24,IF($L26="B/C-Non cadres (prof intermédiaires, employés, ouvriers)",'8_Liste_qualifications'!$C$25,IF($L26="Stagiaire",'8_Liste_qualifications'!$C$23,""))),IF(L$13="A – Cadres et prof Sup",'8_Liste_qualifications'!$D$24,IF($L26="B/C-Non cadres (prof intermédiaires, employés, ouvriers)",'8_Liste_qualifications'!$D$25,IF(L26="Stagiaire",'8_Liste_qualifications'!$D$23,""))))))</f>
        <v/>
      </c>
      <c r="N26" s="323"/>
      <c r="O26" s="131"/>
      <c r="P26" s="134"/>
      <c r="Q26" s="319" t="str">
        <f t="shared" si="6"/>
        <v/>
      </c>
      <c r="R26" s="133"/>
      <c r="S26" s="324"/>
      <c r="T26" s="320" t="str">
        <f t="shared" si="7"/>
        <v>Renseigner les colonnes R et S</v>
      </c>
      <c r="U26" s="325"/>
      <c r="V26" s="320" t="str">
        <f t="shared" si="8"/>
        <v/>
      </c>
      <c r="W26" s="325"/>
      <c r="X26" s="320" t="str">
        <f t="shared" si="9"/>
        <v/>
      </c>
      <c r="Y26" s="321" t="str">
        <f t="shared" si="10"/>
        <v/>
      </c>
      <c r="Z26" s="458" t="str">
        <f t="shared" si="11"/>
        <v>Les colonnes M à W doivent être renseignées</v>
      </c>
      <c r="AA26" s="459" t="str">
        <f t="shared" si="12"/>
        <v/>
      </c>
      <c r="AB26" s="457"/>
    </row>
    <row r="27" spans="1:28" ht="50.1" customHeight="1" x14ac:dyDescent="0.25">
      <c r="A27" s="131"/>
      <c r="B27" s="314" t="str">
        <f t="shared" si="3"/>
        <v/>
      </c>
      <c r="C27" s="315">
        <f>'Votre dossier'!$D$8</f>
        <v>0</v>
      </c>
      <c r="D27" s="135"/>
      <c r="E27" s="316" t="str">
        <f t="shared" si="4"/>
        <v/>
      </c>
      <c r="F27" s="135"/>
      <c r="G27" s="138"/>
      <c r="H27" s="132"/>
      <c r="I27" s="133"/>
      <c r="J27" s="133"/>
      <c r="K27" s="133"/>
      <c r="L27" s="317" t="str">
        <f t="shared" si="5"/>
        <v/>
      </c>
      <c r="M27" s="318" t="str">
        <f>IF($L27="","",IF('Votre dossier'!$D$8="","Remplir la date de dépôt de votre demande d'aide initiale dans l'onglet VOTRE DOSSIER.",IF('Votre dossier'!$D$8=2023,IF($L27="A – Cadres et prof Sup",'8_Liste_qualifications'!$C$24,IF($L27="B/C-Non cadres (prof intermédiaires, employés, ouvriers)",'8_Liste_qualifications'!$C$25,IF($L27="Stagiaire",'8_Liste_qualifications'!$C$23,""))),IF(L$13="A – Cadres et prof Sup",'8_Liste_qualifications'!$D$24,IF($L27="B/C-Non cadres (prof intermédiaires, employés, ouvriers)",'8_Liste_qualifications'!$D$25,IF(L27="Stagiaire",'8_Liste_qualifications'!$D$23,""))))))</f>
        <v/>
      </c>
      <c r="N27" s="323"/>
      <c r="O27" s="131"/>
      <c r="P27" s="134"/>
      <c r="Q27" s="319" t="str">
        <f t="shared" si="6"/>
        <v/>
      </c>
      <c r="R27" s="133"/>
      <c r="S27" s="324"/>
      <c r="T27" s="320" t="str">
        <f t="shared" si="7"/>
        <v>Renseigner les colonnes R et S</v>
      </c>
      <c r="U27" s="325"/>
      <c r="V27" s="320" t="str">
        <f t="shared" si="8"/>
        <v/>
      </c>
      <c r="W27" s="325"/>
      <c r="X27" s="320" t="str">
        <f t="shared" si="9"/>
        <v/>
      </c>
      <c r="Y27" s="321" t="str">
        <f t="shared" si="10"/>
        <v/>
      </c>
      <c r="Z27" s="458" t="str">
        <f t="shared" si="11"/>
        <v>Les colonnes M à W doivent être renseignées</v>
      </c>
      <c r="AA27" s="459" t="str">
        <f t="shared" si="12"/>
        <v/>
      </c>
      <c r="AB27" s="457"/>
    </row>
    <row r="28" spans="1:28" ht="50.1" customHeight="1" x14ac:dyDescent="0.25">
      <c r="A28" s="131"/>
      <c r="B28" s="314" t="str">
        <f t="shared" si="3"/>
        <v/>
      </c>
      <c r="C28" s="315">
        <f>'Votre dossier'!$D$8</f>
        <v>0</v>
      </c>
      <c r="D28" s="135"/>
      <c r="E28" s="316" t="str">
        <f t="shared" si="4"/>
        <v/>
      </c>
      <c r="F28" s="135"/>
      <c r="G28" s="138"/>
      <c r="H28" s="132"/>
      <c r="I28" s="133"/>
      <c r="J28" s="133"/>
      <c r="K28" s="133"/>
      <c r="L28" s="317" t="str">
        <f t="shared" si="5"/>
        <v/>
      </c>
      <c r="M28" s="318" t="str">
        <f>IF($L28="","",IF('Votre dossier'!$D$8="","Remplir la date de dépôt de votre demande d'aide initiale dans l'onglet VOTRE DOSSIER.",IF('Votre dossier'!$D$8=2023,IF($L28="A – Cadres et prof Sup",'8_Liste_qualifications'!$C$24,IF($L28="B/C-Non cadres (prof intermédiaires, employés, ouvriers)",'8_Liste_qualifications'!$C$25,IF($L28="Stagiaire",'8_Liste_qualifications'!$C$23,""))),IF(L$13="A – Cadres et prof Sup",'8_Liste_qualifications'!$D$24,IF($L28="B/C-Non cadres (prof intermédiaires, employés, ouvriers)",'8_Liste_qualifications'!$D$25,IF(L28="Stagiaire",'8_Liste_qualifications'!$D$23,""))))))</f>
        <v/>
      </c>
      <c r="N28" s="323"/>
      <c r="O28" s="131"/>
      <c r="P28" s="134"/>
      <c r="Q28" s="319" t="str">
        <f t="shared" si="6"/>
        <v/>
      </c>
      <c r="R28" s="133"/>
      <c r="S28" s="324"/>
      <c r="T28" s="320" t="str">
        <f t="shared" si="7"/>
        <v>Renseigner les colonnes R et S</v>
      </c>
      <c r="U28" s="325"/>
      <c r="V28" s="320" t="str">
        <f t="shared" si="8"/>
        <v/>
      </c>
      <c r="W28" s="325"/>
      <c r="X28" s="320" t="str">
        <f t="shared" si="9"/>
        <v/>
      </c>
      <c r="Y28" s="321" t="str">
        <f t="shared" si="10"/>
        <v/>
      </c>
      <c r="Z28" s="458" t="str">
        <f t="shared" si="11"/>
        <v>Les colonnes M à W doivent être renseignées</v>
      </c>
      <c r="AA28" s="459" t="str">
        <f t="shared" si="12"/>
        <v/>
      </c>
      <c r="AB28" s="457"/>
    </row>
    <row r="29" spans="1:28" ht="50.1" customHeight="1" x14ac:dyDescent="0.25">
      <c r="A29" s="131"/>
      <c r="B29" s="314" t="str">
        <f t="shared" si="3"/>
        <v/>
      </c>
      <c r="C29" s="315">
        <f>'Votre dossier'!$D$8</f>
        <v>0</v>
      </c>
      <c r="D29" s="135"/>
      <c r="E29" s="316" t="str">
        <f t="shared" si="4"/>
        <v/>
      </c>
      <c r="F29" s="135"/>
      <c r="G29" s="138"/>
      <c r="H29" s="132"/>
      <c r="I29" s="133"/>
      <c r="J29" s="133"/>
      <c r="K29" s="133"/>
      <c r="L29" s="317" t="str">
        <f t="shared" si="5"/>
        <v/>
      </c>
      <c r="M29" s="318" t="str">
        <f>IF($L29="","",IF('Votre dossier'!$D$8="","Remplir la date de dépôt de votre demande d'aide initiale dans l'onglet VOTRE DOSSIER.",IF('Votre dossier'!$D$8=2023,IF($L29="A – Cadres et prof Sup",'8_Liste_qualifications'!$C$24,IF($L29="B/C-Non cadres (prof intermédiaires, employés, ouvriers)",'8_Liste_qualifications'!$C$25,IF($L29="Stagiaire",'8_Liste_qualifications'!$C$23,""))),IF(L$13="A – Cadres et prof Sup",'8_Liste_qualifications'!$D$24,IF($L29="B/C-Non cadres (prof intermédiaires, employés, ouvriers)",'8_Liste_qualifications'!$D$25,IF(L29="Stagiaire",'8_Liste_qualifications'!$D$23,""))))))</f>
        <v/>
      </c>
      <c r="N29" s="323"/>
      <c r="O29" s="131"/>
      <c r="P29" s="134"/>
      <c r="Q29" s="319" t="str">
        <f t="shared" si="6"/>
        <v/>
      </c>
      <c r="R29" s="133"/>
      <c r="S29" s="324"/>
      <c r="T29" s="320" t="str">
        <f t="shared" si="7"/>
        <v>Renseigner les colonnes R et S</v>
      </c>
      <c r="U29" s="325"/>
      <c r="V29" s="320" t="str">
        <f t="shared" si="8"/>
        <v/>
      </c>
      <c r="W29" s="325"/>
      <c r="X29" s="320" t="str">
        <f t="shared" si="9"/>
        <v/>
      </c>
      <c r="Y29" s="321" t="str">
        <f t="shared" si="10"/>
        <v/>
      </c>
      <c r="Z29" s="458" t="str">
        <f t="shared" si="11"/>
        <v>Les colonnes M à W doivent être renseignées</v>
      </c>
      <c r="AA29" s="459" t="str">
        <f t="shared" si="12"/>
        <v/>
      </c>
      <c r="AB29" s="457"/>
    </row>
    <row r="30" spans="1:28" ht="50.1" customHeight="1" x14ac:dyDescent="0.25">
      <c r="A30" s="131"/>
      <c r="B30" s="314" t="str">
        <f t="shared" si="3"/>
        <v/>
      </c>
      <c r="C30" s="315">
        <f>'Votre dossier'!$D$8</f>
        <v>0</v>
      </c>
      <c r="D30" s="135"/>
      <c r="E30" s="316" t="str">
        <f t="shared" si="4"/>
        <v/>
      </c>
      <c r="F30" s="135"/>
      <c r="G30" s="138"/>
      <c r="H30" s="132"/>
      <c r="I30" s="133"/>
      <c r="J30" s="133"/>
      <c r="K30" s="133"/>
      <c r="L30" s="317" t="str">
        <f t="shared" si="5"/>
        <v/>
      </c>
      <c r="M30" s="318" t="str">
        <f>IF($L30="","",IF('Votre dossier'!$D$8="","Remplir la date de dépôt de votre demande d'aide initiale dans l'onglet VOTRE DOSSIER.",IF('Votre dossier'!$D$8=2023,IF($L30="A – Cadres et prof Sup",'8_Liste_qualifications'!$C$24,IF($L30="B/C-Non cadres (prof intermédiaires, employés, ouvriers)",'8_Liste_qualifications'!$C$25,IF($L30="Stagiaire",'8_Liste_qualifications'!$C$23,""))),IF(L$13="A – Cadres et prof Sup",'8_Liste_qualifications'!$D$24,IF($L30="B/C-Non cadres (prof intermédiaires, employés, ouvriers)",'8_Liste_qualifications'!$D$25,IF(L30="Stagiaire",'8_Liste_qualifications'!$D$23,""))))))</f>
        <v/>
      </c>
      <c r="N30" s="323"/>
      <c r="O30" s="131"/>
      <c r="P30" s="134"/>
      <c r="Q30" s="319" t="str">
        <f t="shared" si="6"/>
        <v/>
      </c>
      <c r="R30" s="133"/>
      <c r="S30" s="324"/>
      <c r="T30" s="320" t="str">
        <f t="shared" si="7"/>
        <v>Renseigner les colonnes R et S</v>
      </c>
      <c r="U30" s="325"/>
      <c r="V30" s="320" t="str">
        <f t="shared" si="8"/>
        <v/>
      </c>
      <c r="W30" s="325"/>
      <c r="X30" s="320" t="str">
        <f t="shared" si="9"/>
        <v/>
      </c>
      <c r="Y30" s="321" t="str">
        <f t="shared" si="10"/>
        <v/>
      </c>
      <c r="Z30" s="458" t="str">
        <f t="shared" si="11"/>
        <v>Les colonnes M à W doivent être renseignées</v>
      </c>
      <c r="AA30" s="459" t="str">
        <f t="shared" si="12"/>
        <v/>
      </c>
      <c r="AB30" s="457"/>
    </row>
    <row r="31" spans="1:28" ht="50.1" customHeight="1" x14ac:dyDescent="0.25">
      <c r="A31" s="131"/>
      <c r="B31" s="314" t="str">
        <f t="shared" si="3"/>
        <v/>
      </c>
      <c r="C31" s="315">
        <f>'Votre dossier'!$D$8</f>
        <v>0</v>
      </c>
      <c r="D31" s="135"/>
      <c r="E31" s="316" t="str">
        <f t="shared" si="4"/>
        <v/>
      </c>
      <c r="F31" s="135"/>
      <c r="G31" s="138"/>
      <c r="H31" s="132"/>
      <c r="I31" s="133"/>
      <c r="J31" s="133"/>
      <c r="K31" s="133"/>
      <c r="L31" s="317" t="str">
        <f t="shared" si="5"/>
        <v/>
      </c>
      <c r="M31" s="318" t="str">
        <f>IF($L31="","",IF('Votre dossier'!$D$8="","Remplir la date de dépôt de votre demande d'aide initiale dans l'onglet VOTRE DOSSIER.",IF('Votre dossier'!$D$8=2023,IF($L31="A – Cadres et prof Sup",'8_Liste_qualifications'!$C$24,IF($L31="B/C-Non cadres (prof intermédiaires, employés, ouvriers)",'8_Liste_qualifications'!$C$25,IF($L31="Stagiaire",'8_Liste_qualifications'!$C$23,""))),IF(L$13="A – Cadres et prof Sup",'8_Liste_qualifications'!$D$24,IF($L31="B/C-Non cadres (prof intermédiaires, employés, ouvriers)",'8_Liste_qualifications'!$D$25,IF(L31="Stagiaire",'8_Liste_qualifications'!$D$23,""))))))</f>
        <v/>
      </c>
      <c r="N31" s="323"/>
      <c r="O31" s="131"/>
      <c r="P31" s="134"/>
      <c r="Q31" s="319" t="str">
        <f t="shared" si="6"/>
        <v/>
      </c>
      <c r="R31" s="133"/>
      <c r="S31" s="324"/>
      <c r="T31" s="320" t="str">
        <f t="shared" si="7"/>
        <v>Renseigner les colonnes R et S</v>
      </c>
      <c r="U31" s="325"/>
      <c r="V31" s="320" t="str">
        <f t="shared" si="8"/>
        <v/>
      </c>
      <c r="W31" s="325"/>
      <c r="X31" s="320" t="str">
        <f t="shared" si="9"/>
        <v/>
      </c>
      <c r="Y31" s="321" t="str">
        <f t="shared" si="10"/>
        <v/>
      </c>
      <c r="Z31" s="458" t="str">
        <f t="shared" si="11"/>
        <v>Les colonnes M à W doivent être renseignées</v>
      </c>
      <c r="AA31" s="459" t="str">
        <f t="shared" si="12"/>
        <v/>
      </c>
      <c r="AB31" s="457"/>
    </row>
    <row r="32" spans="1:28" ht="50.1" customHeight="1" x14ac:dyDescent="0.25">
      <c r="A32" s="131"/>
      <c r="B32" s="314" t="str">
        <f t="shared" si="3"/>
        <v/>
      </c>
      <c r="C32" s="315">
        <f>'Votre dossier'!$D$8</f>
        <v>0</v>
      </c>
      <c r="D32" s="135"/>
      <c r="E32" s="316" t="str">
        <f t="shared" si="4"/>
        <v/>
      </c>
      <c r="F32" s="135"/>
      <c r="G32" s="138"/>
      <c r="H32" s="132"/>
      <c r="I32" s="133"/>
      <c r="J32" s="133"/>
      <c r="K32" s="133"/>
      <c r="L32" s="317" t="str">
        <f t="shared" si="5"/>
        <v/>
      </c>
      <c r="M32" s="318" t="str">
        <f>IF($L32="","",IF('Votre dossier'!$D$8="","Remplir la date de dépôt de votre demande d'aide initiale dans l'onglet VOTRE DOSSIER.",IF('Votre dossier'!$D$8=2023,IF($L32="A – Cadres et prof Sup",'8_Liste_qualifications'!$C$24,IF($L32="B/C-Non cadres (prof intermédiaires, employés, ouvriers)",'8_Liste_qualifications'!$C$25,IF($L32="Stagiaire",'8_Liste_qualifications'!$C$23,""))),IF(L$13="A – Cadres et prof Sup",'8_Liste_qualifications'!$D$24,IF($L32="B/C-Non cadres (prof intermédiaires, employés, ouvriers)",'8_Liste_qualifications'!$D$25,IF(L32="Stagiaire",'8_Liste_qualifications'!$D$23,""))))))</f>
        <v/>
      </c>
      <c r="N32" s="323"/>
      <c r="O32" s="131"/>
      <c r="P32" s="134"/>
      <c r="Q32" s="319" t="str">
        <f t="shared" si="6"/>
        <v/>
      </c>
      <c r="R32" s="133"/>
      <c r="S32" s="324"/>
      <c r="T32" s="320" t="str">
        <f t="shared" si="7"/>
        <v>Renseigner les colonnes R et S</v>
      </c>
      <c r="U32" s="325"/>
      <c r="V32" s="320" t="str">
        <f t="shared" si="8"/>
        <v/>
      </c>
      <c r="W32" s="325"/>
      <c r="X32" s="320" t="str">
        <f t="shared" si="9"/>
        <v/>
      </c>
      <c r="Y32" s="321" t="str">
        <f t="shared" si="10"/>
        <v/>
      </c>
      <c r="Z32" s="458" t="str">
        <f t="shared" si="11"/>
        <v>Les colonnes M à W doivent être renseignées</v>
      </c>
      <c r="AA32" s="459" t="str">
        <f t="shared" si="12"/>
        <v/>
      </c>
      <c r="AB32" s="457"/>
    </row>
    <row r="33" spans="1:28" ht="50.1" customHeight="1" x14ac:dyDescent="0.25">
      <c r="A33" s="131"/>
      <c r="B33" s="314" t="str">
        <f t="shared" si="3"/>
        <v/>
      </c>
      <c r="C33" s="315">
        <f>'Votre dossier'!$D$8</f>
        <v>0</v>
      </c>
      <c r="D33" s="135"/>
      <c r="E33" s="316" t="str">
        <f t="shared" si="4"/>
        <v/>
      </c>
      <c r="F33" s="135"/>
      <c r="G33" s="138"/>
      <c r="H33" s="132"/>
      <c r="I33" s="133"/>
      <c r="J33" s="133"/>
      <c r="K33" s="133"/>
      <c r="L33" s="317" t="str">
        <f t="shared" si="5"/>
        <v/>
      </c>
      <c r="M33" s="318" t="str">
        <f>IF($L33="","",IF('Votre dossier'!$D$8="","Remplir la date de dépôt de votre demande d'aide initiale dans l'onglet VOTRE DOSSIER.",IF('Votre dossier'!$D$8=2023,IF($L33="A – Cadres et prof Sup",'8_Liste_qualifications'!$C$24,IF($L33="B/C-Non cadres (prof intermédiaires, employés, ouvriers)",'8_Liste_qualifications'!$C$25,IF($L33="Stagiaire",'8_Liste_qualifications'!$C$23,""))),IF(L$13="A – Cadres et prof Sup",'8_Liste_qualifications'!$D$24,IF($L33="B/C-Non cadres (prof intermédiaires, employés, ouvriers)",'8_Liste_qualifications'!$D$25,IF(L33="Stagiaire",'8_Liste_qualifications'!$D$23,""))))))</f>
        <v/>
      </c>
      <c r="N33" s="323"/>
      <c r="O33" s="131"/>
      <c r="P33" s="134"/>
      <c r="Q33" s="319" t="str">
        <f t="shared" si="6"/>
        <v/>
      </c>
      <c r="R33" s="133"/>
      <c r="S33" s="324"/>
      <c r="T33" s="320" t="str">
        <f t="shared" si="7"/>
        <v>Renseigner les colonnes R et S</v>
      </c>
      <c r="U33" s="325"/>
      <c r="V33" s="320" t="str">
        <f t="shared" si="8"/>
        <v/>
      </c>
      <c r="W33" s="325"/>
      <c r="X33" s="320" t="str">
        <f t="shared" si="9"/>
        <v/>
      </c>
      <c r="Y33" s="321" t="str">
        <f t="shared" si="10"/>
        <v/>
      </c>
      <c r="Z33" s="458" t="str">
        <f t="shared" si="11"/>
        <v>Les colonnes M à W doivent être renseignées</v>
      </c>
      <c r="AA33" s="459" t="str">
        <f t="shared" si="12"/>
        <v/>
      </c>
      <c r="AB33" s="457"/>
    </row>
    <row r="34" spans="1:28" ht="50.1" customHeight="1" x14ac:dyDescent="0.25">
      <c r="A34" s="131"/>
      <c r="B34" s="314" t="str">
        <f t="shared" si="3"/>
        <v/>
      </c>
      <c r="C34" s="315">
        <f>'Votre dossier'!$D$8</f>
        <v>0</v>
      </c>
      <c r="D34" s="135"/>
      <c r="E34" s="316" t="str">
        <f t="shared" si="4"/>
        <v/>
      </c>
      <c r="F34" s="135"/>
      <c r="G34" s="138"/>
      <c r="H34" s="132"/>
      <c r="I34" s="133"/>
      <c r="J34" s="133"/>
      <c r="K34" s="133"/>
      <c r="L34" s="317" t="str">
        <f t="shared" si="5"/>
        <v/>
      </c>
      <c r="M34" s="318" t="str">
        <f>IF($L34="","",IF('Votre dossier'!$D$8="","Remplir la date de dépôt de votre demande d'aide initiale dans l'onglet VOTRE DOSSIER.",IF('Votre dossier'!$D$8=2023,IF($L34="A – Cadres et prof Sup",'8_Liste_qualifications'!$C$24,IF($L34="B/C-Non cadres (prof intermédiaires, employés, ouvriers)",'8_Liste_qualifications'!$C$25,IF($L34="Stagiaire",'8_Liste_qualifications'!$C$23,""))),IF(L$13="A – Cadres et prof Sup",'8_Liste_qualifications'!$D$24,IF($L34="B/C-Non cadres (prof intermédiaires, employés, ouvriers)",'8_Liste_qualifications'!$D$25,IF(L34="Stagiaire",'8_Liste_qualifications'!$D$23,""))))))</f>
        <v/>
      </c>
      <c r="N34" s="323"/>
      <c r="O34" s="131"/>
      <c r="P34" s="134"/>
      <c r="Q34" s="319" t="str">
        <f t="shared" si="6"/>
        <v/>
      </c>
      <c r="R34" s="133"/>
      <c r="S34" s="324"/>
      <c r="T34" s="320" t="str">
        <f t="shared" si="7"/>
        <v>Renseigner les colonnes R et S</v>
      </c>
      <c r="U34" s="325"/>
      <c r="V34" s="320" t="str">
        <f t="shared" si="8"/>
        <v/>
      </c>
      <c r="W34" s="325"/>
      <c r="X34" s="320" t="str">
        <f t="shared" si="9"/>
        <v/>
      </c>
      <c r="Y34" s="321" t="str">
        <f t="shared" si="10"/>
        <v/>
      </c>
      <c r="Z34" s="458" t="str">
        <f t="shared" si="11"/>
        <v>Les colonnes M à W doivent être renseignées</v>
      </c>
      <c r="AA34" s="459" t="str">
        <f t="shared" si="12"/>
        <v/>
      </c>
      <c r="AB34" s="457"/>
    </row>
    <row r="35" spans="1:28" ht="50.1" customHeight="1" x14ac:dyDescent="0.25">
      <c r="A35" s="131"/>
      <c r="B35" s="314" t="str">
        <f t="shared" si="3"/>
        <v/>
      </c>
      <c r="C35" s="315">
        <f>'Votre dossier'!$D$8</f>
        <v>0</v>
      </c>
      <c r="D35" s="135"/>
      <c r="E35" s="316" t="str">
        <f t="shared" si="4"/>
        <v/>
      </c>
      <c r="F35" s="135"/>
      <c r="G35" s="138"/>
      <c r="H35" s="132"/>
      <c r="I35" s="133"/>
      <c r="J35" s="133"/>
      <c r="K35" s="133"/>
      <c r="L35" s="317" t="str">
        <f t="shared" si="5"/>
        <v/>
      </c>
      <c r="M35" s="318" t="str">
        <f>IF($L35="","",IF('Votre dossier'!$D$8="","Remplir la date de dépôt de votre demande d'aide initiale dans l'onglet VOTRE DOSSIER.",IF('Votre dossier'!$D$8=2023,IF($L35="A – Cadres et prof Sup",'8_Liste_qualifications'!$C$24,IF($L35="B/C-Non cadres (prof intermédiaires, employés, ouvriers)",'8_Liste_qualifications'!$C$25,IF($L35="Stagiaire",'8_Liste_qualifications'!$C$23,""))),IF(L$13="A – Cadres et prof Sup",'8_Liste_qualifications'!$D$24,IF($L35="B/C-Non cadres (prof intermédiaires, employés, ouvriers)",'8_Liste_qualifications'!$D$25,IF(L35="Stagiaire",'8_Liste_qualifications'!$D$23,""))))))</f>
        <v/>
      </c>
      <c r="N35" s="323"/>
      <c r="O35" s="131"/>
      <c r="P35" s="134"/>
      <c r="Q35" s="319" t="str">
        <f t="shared" si="6"/>
        <v/>
      </c>
      <c r="R35" s="133"/>
      <c r="S35" s="324"/>
      <c r="T35" s="320" t="str">
        <f t="shared" si="7"/>
        <v>Renseigner les colonnes R et S</v>
      </c>
      <c r="U35" s="325"/>
      <c r="V35" s="320" t="str">
        <f t="shared" si="8"/>
        <v/>
      </c>
      <c r="W35" s="325"/>
      <c r="X35" s="320" t="str">
        <f t="shared" si="9"/>
        <v/>
      </c>
      <c r="Y35" s="321" t="str">
        <f t="shared" si="10"/>
        <v/>
      </c>
      <c r="Z35" s="458" t="str">
        <f t="shared" si="11"/>
        <v>Les colonnes M à W doivent être renseignées</v>
      </c>
      <c r="AA35" s="459" t="str">
        <f t="shared" si="12"/>
        <v/>
      </c>
      <c r="AB35" s="457"/>
    </row>
    <row r="36" spans="1:28" ht="50.1" customHeight="1" x14ac:dyDescent="0.25">
      <c r="A36" s="131"/>
      <c r="B36" s="314" t="str">
        <f t="shared" si="3"/>
        <v/>
      </c>
      <c r="C36" s="315">
        <f>'Votre dossier'!$D$8</f>
        <v>0</v>
      </c>
      <c r="D36" s="135"/>
      <c r="E36" s="316" t="str">
        <f t="shared" si="4"/>
        <v/>
      </c>
      <c r="F36" s="135"/>
      <c r="G36" s="138"/>
      <c r="H36" s="132"/>
      <c r="I36" s="133"/>
      <c r="J36" s="133"/>
      <c r="K36" s="133"/>
      <c r="L36" s="317" t="str">
        <f t="shared" si="5"/>
        <v/>
      </c>
      <c r="M36" s="318" t="str">
        <f>IF($L36="","",IF('Votre dossier'!$D$8="","Remplir la date de dépôt de votre demande d'aide initiale dans l'onglet VOTRE DOSSIER.",IF('Votre dossier'!$D$8=2023,IF($L36="A – Cadres et prof Sup",'8_Liste_qualifications'!$C$24,IF($L36="B/C-Non cadres (prof intermédiaires, employés, ouvriers)",'8_Liste_qualifications'!$C$25,IF($L36="Stagiaire",'8_Liste_qualifications'!$C$23,""))),IF(L$13="A – Cadres et prof Sup",'8_Liste_qualifications'!$D$24,IF($L36="B/C-Non cadres (prof intermédiaires, employés, ouvriers)",'8_Liste_qualifications'!$D$25,IF(L36="Stagiaire",'8_Liste_qualifications'!$D$23,""))))))</f>
        <v/>
      </c>
      <c r="N36" s="323"/>
      <c r="O36" s="131"/>
      <c r="P36" s="134"/>
      <c r="Q36" s="319" t="str">
        <f t="shared" si="6"/>
        <v/>
      </c>
      <c r="R36" s="133"/>
      <c r="S36" s="324"/>
      <c r="T36" s="320" t="str">
        <f t="shared" si="7"/>
        <v>Renseigner les colonnes R et S</v>
      </c>
      <c r="U36" s="325"/>
      <c r="V36" s="320" t="str">
        <f t="shared" si="8"/>
        <v/>
      </c>
      <c r="W36" s="325"/>
      <c r="X36" s="320" t="str">
        <f t="shared" si="9"/>
        <v/>
      </c>
      <c r="Y36" s="321" t="str">
        <f t="shared" si="10"/>
        <v/>
      </c>
      <c r="Z36" s="458" t="str">
        <f t="shared" si="11"/>
        <v>Les colonnes M à W doivent être renseignées</v>
      </c>
      <c r="AA36" s="459" t="str">
        <f t="shared" si="12"/>
        <v/>
      </c>
      <c r="AB36" s="457"/>
    </row>
    <row r="37" spans="1:28" ht="50.1" customHeight="1" x14ac:dyDescent="0.25">
      <c r="A37" s="131"/>
      <c r="B37" s="314" t="str">
        <f t="shared" si="3"/>
        <v/>
      </c>
      <c r="C37" s="315">
        <f>'Votre dossier'!$D$8</f>
        <v>0</v>
      </c>
      <c r="D37" s="135"/>
      <c r="E37" s="316" t="str">
        <f t="shared" si="4"/>
        <v/>
      </c>
      <c r="F37" s="135"/>
      <c r="G37" s="138"/>
      <c r="H37" s="132"/>
      <c r="I37" s="133"/>
      <c r="J37" s="133"/>
      <c r="K37" s="133"/>
      <c r="L37" s="317" t="str">
        <f t="shared" si="5"/>
        <v/>
      </c>
      <c r="M37" s="318" t="str">
        <f>IF($L37="","",IF('Votre dossier'!$D$8="","Remplir la date de dépôt de votre demande d'aide initiale dans l'onglet VOTRE DOSSIER.",IF('Votre dossier'!$D$8=2023,IF($L37="A – Cadres et prof Sup",'8_Liste_qualifications'!$C$24,IF($L37="B/C-Non cadres (prof intermédiaires, employés, ouvriers)",'8_Liste_qualifications'!$C$25,IF($L37="Stagiaire",'8_Liste_qualifications'!$C$23,""))),IF(L$13="A – Cadres et prof Sup",'8_Liste_qualifications'!$D$24,IF($L37="B/C-Non cadres (prof intermédiaires, employés, ouvriers)",'8_Liste_qualifications'!$D$25,IF(L37="Stagiaire",'8_Liste_qualifications'!$D$23,""))))))</f>
        <v/>
      </c>
      <c r="N37" s="323"/>
      <c r="O37" s="131"/>
      <c r="P37" s="134"/>
      <c r="Q37" s="319" t="str">
        <f t="shared" si="6"/>
        <v/>
      </c>
      <c r="R37" s="133"/>
      <c r="S37" s="324"/>
      <c r="T37" s="320" t="str">
        <f t="shared" si="7"/>
        <v>Renseigner les colonnes R et S</v>
      </c>
      <c r="U37" s="325"/>
      <c r="V37" s="320" t="str">
        <f t="shared" si="8"/>
        <v/>
      </c>
      <c r="W37" s="325"/>
      <c r="X37" s="320" t="str">
        <f t="shared" si="9"/>
        <v/>
      </c>
      <c r="Y37" s="321" t="str">
        <f t="shared" si="10"/>
        <v/>
      </c>
      <c r="Z37" s="458" t="str">
        <f t="shared" si="11"/>
        <v>Les colonnes M à W doivent être renseignées</v>
      </c>
      <c r="AA37" s="459" t="str">
        <f t="shared" si="12"/>
        <v/>
      </c>
      <c r="AB37" s="457"/>
    </row>
    <row r="38" spans="1:28" ht="50.1" customHeight="1" x14ac:dyDescent="0.25">
      <c r="A38" s="131"/>
      <c r="B38" s="314" t="str">
        <f t="shared" si="3"/>
        <v/>
      </c>
      <c r="C38" s="315">
        <f>'Votre dossier'!$D$8</f>
        <v>0</v>
      </c>
      <c r="D38" s="135"/>
      <c r="E38" s="316" t="str">
        <f t="shared" si="4"/>
        <v/>
      </c>
      <c r="F38" s="135"/>
      <c r="G38" s="138"/>
      <c r="H38" s="132"/>
      <c r="I38" s="133"/>
      <c r="J38" s="133"/>
      <c r="K38" s="133"/>
      <c r="L38" s="317" t="str">
        <f t="shared" si="5"/>
        <v/>
      </c>
      <c r="M38" s="318" t="str">
        <f>IF($L38="","",IF('Votre dossier'!$D$8="","Remplir la date de dépôt de votre demande d'aide initiale dans l'onglet VOTRE DOSSIER.",IF('Votre dossier'!$D$8=2023,IF($L38="A – Cadres et prof Sup",'8_Liste_qualifications'!$C$24,IF($L38="B/C-Non cadres (prof intermédiaires, employés, ouvriers)",'8_Liste_qualifications'!$C$25,IF($L38="Stagiaire",'8_Liste_qualifications'!$C$23,""))),IF(L$13="A – Cadres et prof Sup",'8_Liste_qualifications'!$D$24,IF($L38="B/C-Non cadres (prof intermédiaires, employés, ouvriers)",'8_Liste_qualifications'!$D$25,IF(L38="Stagiaire",'8_Liste_qualifications'!$D$23,""))))))</f>
        <v/>
      </c>
      <c r="N38" s="323"/>
      <c r="O38" s="131"/>
      <c r="P38" s="134"/>
      <c r="Q38" s="319" t="str">
        <f t="shared" si="6"/>
        <v/>
      </c>
      <c r="R38" s="133"/>
      <c r="S38" s="324"/>
      <c r="T38" s="320" t="str">
        <f t="shared" si="7"/>
        <v>Renseigner les colonnes R et S</v>
      </c>
      <c r="U38" s="325"/>
      <c r="V38" s="320" t="str">
        <f t="shared" si="8"/>
        <v/>
      </c>
      <c r="W38" s="325"/>
      <c r="X38" s="320" t="str">
        <f t="shared" si="9"/>
        <v/>
      </c>
      <c r="Y38" s="321" t="str">
        <f t="shared" si="10"/>
        <v/>
      </c>
      <c r="Z38" s="458" t="str">
        <f t="shared" si="11"/>
        <v>Les colonnes M à W doivent être renseignées</v>
      </c>
      <c r="AA38" s="459" t="str">
        <f t="shared" si="12"/>
        <v/>
      </c>
      <c r="AB38" s="457"/>
    </row>
    <row r="39" spans="1:28" ht="50.1" customHeight="1" x14ac:dyDescent="0.25">
      <c r="A39" s="131"/>
      <c r="B39" s="314" t="str">
        <f t="shared" si="3"/>
        <v/>
      </c>
      <c r="C39" s="315">
        <f>'Votre dossier'!$D$8</f>
        <v>0</v>
      </c>
      <c r="D39" s="135"/>
      <c r="E39" s="316" t="str">
        <f t="shared" si="4"/>
        <v/>
      </c>
      <c r="F39" s="135"/>
      <c r="G39" s="138"/>
      <c r="H39" s="132"/>
      <c r="I39" s="133"/>
      <c r="J39" s="133"/>
      <c r="K39" s="133"/>
      <c r="L39" s="317" t="str">
        <f t="shared" si="5"/>
        <v/>
      </c>
      <c r="M39" s="318" t="str">
        <f>IF($L39="","",IF('Votre dossier'!$D$8="","Remplir la date de dépôt de votre demande d'aide initiale dans l'onglet VOTRE DOSSIER.",IF('Votre dossier'!$D$8=2023,IF($L39="A – Cadres et prof Sup",'8_Liste_qualifications'!$C$24,IF($L39="B/C-Non cadres (prof intermédiaires, employés, ouvriers)",'8_Liste_qualifications'!$C$25,IF($L39="Stagiaire",'8_Liste_qualifications'!$C$23,""))),IF(L$13="A – Cadres et prof Sup",'8_Liste_qualifications'!$D$24,IF($L39="B/C-Non cadres (prof intermédiaires, employés, ouvriers)",'8_Liste_qualifications'!$D$25,IF(L39="Stagiaire",'8_Liste_qualifications'!$D$23,""))))))</f>
        <v/>
      </c>
      <c r="N39" s="323"/>
      <c r="O39" s="131"/>
      <c r="P39" s="134"/>
      <c r="Q39" s="319" t="str">
        <f t="shared" si="6"/>
        <v/>
      </c>
      <c r="R39" s="133"/>
      <c r="S39" s="324"/>
      <c r="T39" s="320" t="str">
        <f t="shared" si="7"/>
        <v>Renseigner les colonnes R et S</v>
      </c>
      <c r="U39" s="325"/>
      <c r="V39" s="320" t="str">
        <f t="shared" si="8"/>
        <v/>
      </c>
      <c r="W39" s="325"/>
      <c r="X39" s="320" t="str">
        <f t="shared" si="9"/>
        <v/>
      </c>
      <c r="Y39" s="321" t="str">
        <f t="shared" si="10"/>
        <v/>
      </c>
      <c r="Z39" s="458" t="str">
        <f t="shared" si="11"/>
        <v>Les colonnes M à W doivent être renseignées</v>
      </c>
      <c r="AA39" s="459" t="str">
        <f t="shared" si="12"/>
        <v/>
      </c>
      <c r="AB39" s="457"/>
    </row>
    <row r="40" spans="1:28" ht="50.1" customHeight="1" x14ac:dyDescent="0.25">
      <c r="A40" s="131"/>
      <c r="B40" s="314" t="str">
        <f t="shared" si="3"/>
        <v/>
      </c>
      <c r="C40" s="315">
        <f>'Votre dossier'!$D$8</f>
        <v>0</v>
      </c>
      <c r="D40" s="135"/>
      <c r="E40" s="316" t="str">
        <f t="shared" si="4"/>
        <v/>
      </c>
      <c r="F40" s="135"/>
      <c r="G40" s="138"/>
      <c r="H40" s="132"/>
      <c r="I40" s="133"/>
      <c r="J40" s="133"/>
      <c r="K40" s="133"/>
      <c r="L40" s="317" t="str">
        <f t="shared" si="5"/>
        <v/>
      </c>
      <c r="M40" s="318" t="str">
        <f>IF($L40="","",IF('Votre dossier'!$D$8="","Remplir la date de dépôt de votre demande d'aide initiale dans l'onglet VOTRE DOSSIER.",IF('Votre dossier'!$D$8=2023,IF($L40="A – Cadres et prof Sup",'8_Liste_qualifications'!$C$24,IF($L40="B/C-Non cadres (prof intermédiaires, employés, ouvriers)",'8_Liste_qualifications'!$C$25,IF($L40="Stagiaire",'8_Liste_qualifications'!$C$23,""))),IF(L$13="A – Cadres et prof Sup",'8_Liste_qualifications'!$D$24,IF($L40="B/C-Non cadres (prof intermédiaires, employés, ouvriers)",'8_Liste_qualifications'!$D$25,IF(L40="Stagiaire",'8_Liste_qualifications'!$D$23,""))))))</f>
        <v/>
      </c>
      <c r="N40" s="323"/>
      <c r="O40" s="131"/>
      <c r="P40" s="134"/>
      <c r="Q40" s="319" t="str">
        <f t="shared" si="6"/>
        <v/>
      </c>
      <c r="R40" s="133"/>
      <c r="S40" s="324"/>
      <c r="T40" s="320" t="str">
        <f t="shared" si="7"/>
        <v>Renseigner les colonnes R et S</v>
      </c>
      <c r="U40" s="325"/>
      <c r="V40" s="320" t="str">
        <f t="shared" si="8"/>
        <v/>
      </c>
      <c r="W40" s="325"/>
      <c r="X40" s="320" t="str">
        <f t="shared" si="9"/>
        <v/>
      </c>
      <c r="Y40" s="321" t="str">
        <f t="shared" si="10"/>
        <v/>
      </c>
      <c r="Z40" s="458" t="str">
        <f t="shared" si="11"/>
        <v>Les colonnes M à W doivent être renseignées</v>
      </c>
      <c r="AA40" s="459" t="str">
        <f t="shared" si="12"/>
        <v/>
      </c>
      <c r="AB40" s="457"/>
    </row>
    <row r="41" spans="1:28" ht="50.1" customHeight="1" x14ac:dyDescent="0.25">
      <c r="A41" s="131"/>
      <c r="B41" s="314" t="str">
        <f t="shared" si="3"/>
        <v/>
      </c>
      <c r="C41" s="315">
        <f>'Votre dossier'!$D$8</f>
        <v>0</v>
      </c>
      <c r="D41" s="135"/>
      <c r="E41" s="316" t="str">
        <f t="shared" si="4"/>
        <v/>
      </c>
      <c r="F41" s="135"/>
      <c r="G41" s="138"/>
      <c r="H41" s="132"/>
      <c r="I41" s="133"/>
      <c r="J41" s="133"/>
      <c r="K41" s="133"/>
      <c r="L41" s="317" t="str">
        <f t="shared" si="5"/>
        <v/>
      </c>
      <c r="M41" s="318" t="str">
        <f>IF($L41="","",IF('Votre dossier'!$D$8="","Remplir la date de dépôt de votre demande d'aide initiale dans l'onglet VOTRE DOSSIER.",IF('Votre dossier'!$D$8=2023,IF($L41="A – Cadres et prof Sup",'8_Liste_qualifications'!$C$24,IF($L41="B/C-Non cadres (prof intermédiaires, employés, ouvriers)",'8_Liste_qualifications'!$C$25,IF($L41="Stagiaire",'8_Liste_qualifications'!$C$23,""))),IF(L$13="A – Cadres et prof Sup",'8_Liste_qualifications'!$D$24,IF($L41="B/C-Non cadres (prof intermédiaires, employés, ouvriers)",'8_Liste_qualifications'!$D$25,IF(L41="Stagiaire",'8_Liste_qualifications'!$D$23,""))))))</f>
        <v/>
      </c>
      <c r="N41" s="323"/>
      <c r="O41" s="131"/>
      <c r="P41" s="134"/>
      <c r="Q41" s="319" t="str">
        <f t="shared" si="6"/>
        <v/>
      </c>
      <c r="R41" s="133"/>
      <c r="S41" s="324"/>
      <c r="T41" s="320" t="str">
        <f t="shared" si="7"/>
        <v>Renseigner les colonnes R et S</v>
      </c>
      <c r="U41" s="325"/>
      <c r="V41" s="320" t="str">
        <f t="shared" si="8"/>
        <v/>
      </c>
      <c r="W41" s="325"/>
      <c r="X41" s="320" t="str">
        <f t="shared" si="9"/>
        <v/>
      </c>
      <c r="Y41" s="321" t="str">
        <f t="shared" si="10"/>
        <v/>
      </c>
      <c r="Z41" s="458" t="str">
        <f t="shared" si="11"/>
        <v>Les colonnes M à W doivent être renseignées</v>
      </c>
      <c r="AA41" s="459" t="str">
        <f t="shared" si="12"/>
        <v/>
      </c>
      <c r="AB41" s="457"/>
    </row>
    <row r="42" spans="1:28" ht="50.1" customHeight="1" x14ac:dyDescent="0.25">
      <c r="A42" s="131"/>
      <c r="B42" s="314" t="str">
        <f t="shared" si="3"/>
        <v/>
      </c>
      <c r="C42" s="315">
        <f>'Votre dossier'!$D$8</f>
        <v>0</v>
      </c>
      <c r="D42" s="135"/>
      <c r="E42" s="316" t="str">
        <f t="shared" si="4"/>
        <v/>
      </c>
      <c r="F42" s="135"/>
      <c r="G42" s="138"/>
      <c r="H42" s="132"/>
      <c r="I42" s="133"/>
      <c r="J42" s="133"/>
      <c r="K42" s="133"/>
      <c r="L42" s="317" t="str">
        <f t="shared" si="5"/>
        <v/>
      </c>
      <c r="M42" s="318" t="str">
        <f>IF($L42="","",IF('Votre dossier'!$D$8="","Remplir la date de dépôt de votre demande d'aide initiale dans l'onglet VOTRE DOSSIER.",IF('Votre dossier'!$D$8=2023,IF($L42="A – Cadres et prof Sup",'8_Liste_qualifications'!$C$24,IF($L42="B/C-Non cadres (prof intermédiaires, employés, ouvriers)",'8_Liste_qualifications'!$C$25,IF($L42="Stagiaire",'8_Liste_qualifications'!$C$23,""))),IF(L$13="A – Cadres et prof Sup",'8_Liste_qualifications'!$D$24,IF($L42="B/C-Non cadres (prof intermédiaires, employés, ouvriers)",'8_Liste_qualifications'!$D$25,IF(L42="Stagiaire",'8_Liste_qualifications'!$D$23,""))))))</f>
        <v/>
      </c>
      <c r="N42" s="323"/>
      <c r="O42" s="131"/>
      <c r="P42" s="134"/>
      <c r="Q42" s="319" t="str">
        <f t="shared" si="6"/>
        <v/>
      </c>
      <c r="R42" s="133"/>
      <c r="S42" s="324"/>
      <c r="T42" s="320" t="str">
        <f t="shared" si="7"/>
        <v>Renseigner les colonnes R et S</v>
      </c>
      <c r="U42" s="325"/>
      <c r="V42" s="320" t="str">
        <f t="shared" si="8"/>
        <v/>
      </c>
      <c r="W42" s="325"/>
      <c r="X42" s="320" t="str">
        <f t="shared" si="9"/>
        <v/>
      </c>
      <c r="Y42" s="321" t="str">
        <f t="shared" si="10"/>
        <v/>
      </c>
      <c r="Z42" s="458" t="str">
        <f t="shared" si="11"/>
        <v>Les colonnes M à W doivent être renseignées</v>
      </c>
      <c r="AA42" s="459" t="str">
        <f t="shared" si="12"/>
        <v/>
      </c>
      <c r="AB42" s="457"/>
    </row>
    <row r="43" spans="1:28" ht="50.1" customHeight="1" x14ac:dyDescent="0.25">
      <c r="A43" s="131"/>
      <c r="B43" s="314" t="str">
        <f t="shared" si="3"/>
        <v/>
      </c>
      <c r="C43" s="315">
        <f>'Votre dossier'!$D$8</f>
        <v>0</v>
      </c>
      <c r="D43" s="135"/>
      <c r="E43" s="316" t="str">
        <f t="shared" si="4"/>
        <v/>
      </c>
      <c r="F43" s="135"/>
      <c r="G43" s="138"/>
      <c r="H43" s="132"/>
      <c r="I43" s="133"/>
      <c r="J43" s="133"/>
      <c r="K43" s="133"/>
      <c r="L43" s="317" t="str">
        <f t="shared" si="5"/>
        <v/>
      </c>
      <c r="M43" s="318" t="str">
        <f>IF($L43="","",IF('Votre dossier'!$D$8="","Remplir la date de dépôt de votre demande d'aide initiale dans l'onglet VOTRE DOSSIER.",IF('Votre dossier'!$D$8=2023,IF($L43="A – Cadres et prof Sup",'8_Liste_qualifications'!$C$24,IF($L43="B/C-Non cadres (prof intermédiaires, employés, ouvriers)",'8_Liste_qualifications'!$C$25,IF($L43="Stagiaire",'8_Liste_qualifications'!$C$23,""))),IF(L$13="A – Cadres et prof Sup",'8_Liste_qualifications'!$D$24,IF($L43="B/C-Non cadres (prof intermédiaires, employés, ouvriers)",'8_Liste_qualifications'!$D$25,IF(L43="Stagiaire",'8_Liste_qualifications'!$D$23,""))))))</f>
        <v/>
      </c>
      <c r="N43" s="323"/>
      <c r="O43" s="131"/>
      <c r="P43" s="134"/>
      <c r="Q43" s="319" t="str">
        <f t="shared" si="6"/>
        <v/>
      </c>
      <c r="R43" s="133"/>
      <c r="S43" s="324"/>
      <c r="T43" s="320" t="str">
        <f t="shared" si="7"/>
        <v>Renseigner les colonnes R et S</v>
      </c>
      <c r="U43" s="325"/>
      <c r="V43" s="320" t="str">
        <f t="shared" si="8"/>
        <v/>
      </c>
      <c r="W43" s="325"/>
      <c r="X43" s="320" t="str">
        <f t="shared" si="9"/>
        <v/>
      </c>
      <c r="Y43" s="321" t="str">
        <f t="shared" si="10"/>
        <v/>
      </c>
      <c r="Z43" s="458" t="str">
        <f t="shared" si="11"/>
        <v>Les colonnes M à W doivent être renseignées</v>
      </c>
      <c r="AA43" s="459" t="str">
        <f t="shared" si="12"/>
        <v/>
      </c>
      <c r="AB43" s="457"/>
    </row>
    <row r="44" spans="1:28" ht="50.1" customHeight="1" x14ac:dyDescent="0.25">
      <c r="A44" s="131"/>
      <c r="B44" s="314" t="str">
        <f t="shared" si="3"/>
        <v/>
      </c>
      <c r="C44" s="315">
        <f>'Votre dossier'!$D$8</f>
        <v>0</v>
      </c>
      <c r="D44" s="135"/>
      <c r="E44" s="316" t="str">
        <f t="shared" si="4"/>
        <v/>
      </c>
      <c r="F44" s="135"/>
      <c r="G44" s="138"/>
      <c r="H44" s="132"/>
      <c r="I44" s="133"/>
      <c r="J44" s="133"/>
      <c r="K44" s="133"/>
      <c r="L44" s="317" t="str">
        <f t="shared" si="5"/>
        <v/>
      </c>
      <c r="M44" s="318" t="str">
        <f>IF($L44="","",IF('Votre dossier'!$D$8="","Remplir la date de dépôt de votre demande d'aide initiale dans l'onglet VOTRE DOSSIER.",IF('Votre dossier'!$D$8=2023,IF($L44="A – Cadres et prof Sup",'8_Liste_qualifications'!$C$24,IF($L44="B/C-Non cadres (prof intermédiaires, employés, ouvriers)",'8_Liste_qualifications'!$C$25,IF($L44="Stagiaire",'8_Liste_qualifications'!$C$23,""))),IF(L$13="A – Cadres et prof Sup",'8_Liste_qualifications'!$D$24,IF($L44="B/C-Non cadres (prof intermédiaires, employés, ouvriers)",'8_Liste_qualifications'!$D$25,IF(L44="Stagiaire",'8_Liste_qualifications'!$D$23,""))))))</f>
        <v/>
      </c>
      <c r="N44" s="323"/>
      <c r="O44" s="131"/>
      <c r="P44" s="134"/>
      <c r="Q44" s="319" t="str">
        <f t="shared" si="6"/>
        <v/>
      </c>
      <c r="R44" s="133"/>
      <c r="S44" s="324"/>
      <c r="T44" s="320" t="str">
        <f t="shared" si="7"/>
        <v>Renseigner les colonnes R et S</v>
      </c>
      <c r="U44" s="325"/>
      <c r="V44" s="320" t="str">
        <f t="shared" si="8"/>
        <v/>
      </c>
      <c r="W44" s="325"/>
      <c r="X44" s="320" t="str">
        <f t="shared" si="9"/>
        <v/>
      </c>
      <c r="Y44" s="321" t="str">
        <f t="shared" si="10"/>
        <v/>
      </c>
      <c r="Z44" s="458" t="str">
        <f t="shared" si="11"/>
        <v>Les colonnes M à W doivent être renseignées</v>
      </c>
      <c r="AA44" s="459" t="str">
        <f t="shared" si="12"/>
        <v/>
      </c>
      <c r="AB44" s="457"/>
    </row>
    <row r="45" spans="1:28" ht="50.1" customHeight="1" x14ac:dyDescent="0.25">
      <c r="A45" s="131"/>
      <c r="B45" s="314" t="str">
        <f t="shared" si="3"/>
        <v/>
      </c>
      <c r="C45" s="315">
        <f>'Votre dossier'!$D$8</f>
        <v>0</v>
      </c>
      <c r="D45" s="135"/>
      <c r="E45" s="316" t="str">
        <f t="shared" si="4"/>
        <v/>
      </c>
      <c r="F45" s="135"/>
      <c r="G45" s="138"/>
      <c r="H45" s="132"/>
      <c r="I45" s="133"/>
      <c r="J45" s="133"/>
      <c r="K45" s="133"/>
      <c r="L45" s="317" t="str">
        <f t="shared" si="5"/>
        <v/>
      </c>
      <c r="M45" s="318" t="str">
        <f>IF($L45="","",IF('Votre dossier'!$D$8="","Remplir la date de dépôt de votre demande d'aide initiale dans l'onglet VOTRE DOSSIER.",IF('Votre dossier'!$D$8=2023,IF($L45="A – Cadres et prof Sup",'8_Liste_qualifications'!$C$24,IF($L45="B/C-Non cadres (prof intermédiaires, employés, ouvriers)",'8_Liste_qualifications'!$C$25,IF($L45="Stagiaire",'8_Liste_qualifications'!$C$23,""))),IF(L$13="A – Cadres et prof Sup",'8_Liste_qualifications'!$D$24,IF($L45="B/C-Non cadres (prof intermédiaires, employés, ouvriers)",'8_Liste_qualifications'!$D$25,IF(L45="Stagiaire",'8_Liste_qualifications'!$D$23,""))))))</f>
        <v/>
      </c>
      <c r="N45" s="323"/>
      <c r="O45" s="131"/>
      <c r="P45" s="134"/>
      <c r="Q45" s="319" t="str">
        <f t="shared" si="6"/>
        <v/>
      </c>
      <c r="R45" s="133"/>
      <c r="S45" s="324"/>
      <c r="T45" s="320" t="str">
        <f t="shared" si="7"/>
        <v>Renseigner les colonnes R et S</v>
      </c>
      <c r="U45" s="325"/>
      <c r="V45" s="320" t="str">
        <f t="shared" si="8"/>
        <v/>
      </c>
      <c r="W45" s="325"/>
      <c r="X45" s="320" t="str">
        <f t="shared" si="9"/>
        <v/>
      </c>
      <c r="Y45" s="321" t="str">
        <f t="shared" si="10"/>
        <v/>
      </c>
      <c r="Z45" s="458" t="str">
        <f t="shared" si="11"/>
        <v>Les colonnes M à W doivent être renseignées</v>
      </c>
      <c r="AA45" s="459" t="str">
        <f t="shared" si="12"/>
        <v/>
      </c>
      <c r="AB45" s="457"/>
    </row>
    <row r="46" spans="1:28" ht="50.1" customHeight="1" x14ac:dyDescent="0.25">
      <c r="A46" s="131"/>
      <c r="B46" s="314" t="str">
        <f t="shared" si="3"/>
        <v/>
      </c>
      <c r="C46" s="315">
        <f>'Votre dossier'!$D$8</f>
        <v>0</v>
      </c>
      <c r="D46" s="135"/>
      <c r="E46" s="316" t="str">
        <f t="shared" si="4"/>
        <v/>
      </c>
      <c r="F46" s="135"/>
      <c r="G46" s="138"/>
      <c r="H46" s="132"/>
      <c r="I46" s="133"/>
      <c r="J46" s="133"/>
      <c r="K46" s="133"/>
      <c r="L46" s="317" t="str">
        <f t="shared" si="5"/>
        <v/>
      </c>
      <c r="M46" s="318" t="str">
        <f>IF($L46="","",IF('Votre dossier'!$D$8="","Remplir la date de dépôt de votre demande d'aide initiale dans l'onglet VOTRE DOSSIER.",IF('Votre dossier'!$D$8=2023,IF($L46="A – Cadres et prof Sup",'8_Liste_qualifications'!$C$24,IF($L46="B/C-Non cadres (prof intermédiaires, employés, ouvriers)",'8_Liste_qualifications'!$C$25,IF($L46="Stagiaire",'8_Liste_qualifications'!$C$23,""))),IF(L$13="A – Cadres et prof Sup",'8_Liste_qualifications'!$D$24,IF($L46="B/C-Non cadres (prof intermédiaires, employés, ouvriers)",'8_Liste_qualifications'!$D$25,IF(L46="Stagiaire",'8_Liste_qualifications'!$D$23,""))))))</f>
        <v/>
      </c>
      <c r="N46" s="323"/>
      <c r="O46" s="131"/>
      <c r="P46" s="134"/>
      <c r="Q46" s="319" t="str">
        <f t="shared" si="6"/>
        <v/>
      </c>
      <c r="R46" s="133"/>
      <c r="S46" s="324"/>
      <c r="T46" s="320" t="str">
        <f t="shared" si="7"/>
        <v>Renseigner les colonnes R et S</v>
      </c>
      <c r="U46" s="325"/>
      <c r="V46" s="320" t="str">
        <f t="shared" si="8"/>
        <v/>
      </c>
      <c r="W46" s="325"/>
      <c r="X46" s="320" t="str">
        <f t="shared" si="9"/>
        <v/>
      </c>
      <c r="Y46" s="321" t="str">
        <f t="shared" si="10"/>
        <v/>
      </c>
      <c r="Z46" s="458" t="str">
        <f t="shared" si="11"/>
        <v>Les colonnes M à W doivent être renseignées</v>
      </c>
      <c r="AA46" s="459" t="str">
        <f t="shared" si="12"/>
        <v/>
      </c>
      <c r="AB46" s="457"/>
    </row>
    <row r="47" spans="1:28" ht="50.1" customHeight="1" x14ac:dyDescent="0.25">
      <c r="A47" s="131"/>
      <c r="B47" s="314" t="str">
        <f t="shared" si="3"/>
        <v/>
      </c>
      <c r="C47" s="315">
        <f>'Votre dossier'!$D$8</f>
        <v>0</v>
      </c>
      <c r="D47" s="135"/>
      <c r="E47" s="316" t="str">
        <f t="shared" si="4"/>
        <v/>
      </c>
      <c r="F47" s="135"/>
      <c r="G47" s="138"/>
      <c r="H47" s="132"/>
      <c r="I47" s="133"/>
      <c r="J47" s="133"/>
      <c r="K47" s="133"/>
      <c r="L47" s="317" t="str">
        <f t="shared" si="5"/>
        <v/>
      </c>
      <c r="M47" s="318" t="str">
        <f>IF($L47="","",IF('Votre dossier'!$D$8="","Remplir la date de dépôt de votre demande d'aide initiale dans l'onglet VOTRE DOSSIER.",IF('Votre dossier'!$D$8=2023,IF($L47="A – Cadres et prof Sup",'8_Liste_qualifications'!$C$24,IF($L47="B/C-Non cadres (prof intermédiaires, employés, ouvriers)",'8_Liste_qualifications'!$C$25,IF($L47="Stagiaire",'8_Liste_qualifications'!$C$23,""))),IF(L$13="A – Cadres et prof Sup",'8_Liste_qualifications'!$D$24,IF($L47="B/C-Non cadres (prof intermédiaires, employés, ouvriers)",'8_Liste_qualifications'!$D$25,IF(L47="Stagiaire",'8_Liste_qualifications'!$D$23,""))))))</f>
        <v/>
      </c>
      <c r="N47" s="323"/>
      <c r="O47" s="131"/>
      <c r="P47" s="134"/>
      <c r="Q47" s="319" t="str">
        <f t="shared" si="6"/>
        <v/>
      </c>
      <c r="R47" s="133"/>
      <c r="S47" s="324"/>
      <c r="T47" s="320" t="str">
        <f t="shared" si="7"/>
        <v>Renseigner les colonnes R et S</v>
      </c>
      <c r="U47" s="325"/>
      <c r="V47" s="320" t="str">
        <f t="shared" si="8"/>
        <v/>
      </c>
      <c r="W47" s="325"/>
      <c r="X47" s="320" t="str">
        <f t="shared" si="9"/>
        <v/>
      </c>
      <c r="Y47" s="321" t="str">
        <f t="shared" si="10"/>
        <v/>
      </c>
      <c r="Z47" s="458" t="str">
        <f t="shared" si="11"/>
        <v>Les colonnes M à W doivent être renseignées</v>
      </c>
      <c r="AA47" s="459" t="str">
        <f t="shared" si="12"/>
        <v/>
      </c>
      <c r="AB47" s="457"/>
    </row>
    <row r="48" spans="1:28" ht="50.1" customHeight="1" x14ac:dyDescent="0.25">
      <c r="A48" s="131"/>
      <c r="B48" s="314" t="str">
        <f t="shared" si="3"/>
        <v/>
      </c>
      <c r="C48" s="315">
        <f>'Votre dossier'!$D$8</f>
        <v>0</v>
      </c>
      <c r="D48" s="135"/>
      <c r="E48" s="316" t="str">
        <f t="shared" si="4"/>
        <v/>
      </c>
      <c r="F48" s="135"/>
      <c r="G48" s="138"/>
      <c r="H48" s="132"/>
      <c r="I48" s="133"/>
      <c r="J48" s="133"/>
      <c r="K48" s="133"/>
      <c r="L48" s="317" t="str">
        <f t="shared" si="5"/>
        <v/>
      </c>
      <c r="M48" s="318" t="str">
        <f>IF($L48="","",IF('Votre dossier'!$D$8="","Remplir la date de dépôt de votre demande d'aide initiale dans l'onglet VOTRE DOSSIER.",IF('Votre dossier'!$D$8=2023,IF($L48="A – Cadres et prof Sup",'8_Liste_qualifications'!$C$24,IF($L48="B/C-Non cadres (prof intermédiaires, employés, ouvriers)",'8_Liste_qualifications'!$C$25,IF($L48="Stagiaire",'8_Liste_qualifications'!$C$23,""))),IF(L$13="A – Cadres et prof Sup",'8_Liste_qualifications'!$D$24,IF($L48="B/C-Non cadres (prof intermédiaires, employés, ouvriers)",'8_Liste_qualifications'!$D$25,IF(L48="Stagiaire",'8_Liste_qualifications'!$D$23,""))))))</f>
        <v/>
      </c>
      <c r="N48" s="323"/>
      <c r="O48" s="131"/>
      <c r="P48" s="134"/>
      <c r="Q48" s="319" t="str">
        <f t="shared" si="6"/>
        <v/>
      </c>
      <c r="R48" s="133"/>
      <c r="S48" s="324"/>
      <c r="T48" s="320" t="str">
        <f t="shared" si="7"/>
        <v>Renseigner les colonnes R et S</v>
      </c>
      <c r="U48" s="325"/>
      <c r="V48" s="320" t="str">
        <f t="shared" si="8"/>
        <v/>
      </c>
      <c r="W48" s="325"/>
      <c r="X48" s="320" t="str">
        <f t="shared" si="9"/>
        <v/>
      </c>
      <c r="Y48" s="321" t="str">
        <f t="shared" si="10"/>
        <v/>
      </c>
      <c r="Z48" s="458" t="str">
        <f t="shared" si="11"/>
        <v>Les colonnes M à W doivent être renseignées</v>
      </c>
      <c r="AA48" s="459" t="str">
        <f t="shared" si="12"/>
        <v/>
      </c>
      <c r="AB48" s="457"/>
    </row>
    <row r="49" spans="1:30" ht="50.1" customHeight="1" x14ac:dyDescent="0.25">
      <c r="A49" s="131"/>
      <c r="B49" s="314" t="str">
        <f t="shared" si="3"/>
        <v/>
      </c>
      <c r="C49" s="315">
        <f>'Votre dossier'!$D$8</f>
        <v>0</v>
      </c>
      <c r="D49" s="135"/>
      <c r="E49" s="316" t="str">
        <f t="shared" si="4"/>
        <v/>
      </c>
      <c r="F49" s="135"/>
      <c r="G49" s="138"/>
      <c r="H49" s="132"/>
      <c r="I49" s="133"/>
      <c r="J49" s="133"/>
      <c r="K49" s="133"/>
      <c r="L49" s="317" t="str">
        <f t="shared" si="5"/>
        <v/>
      </c>
      <c r="M49" s="318" t="str">
        <f>IF($L49="","",IF('Votre dossier'!$D$8="","Remplir la date de dépôt de votre demande d'aide initiale dans l'onglet VOTRE DOSSIER.",IF('Votre dossier'!$D$8=2023,IF($L49="A – Cadres et prof Sup",'8_Liste_qualifications'!$C$24,IF($L49="B/C-Non cadres (prof intermédiaires, employés, ouvriers)",'8_Liste_qualifications'!$C$25,IF($L49="Stagiaire",'8_Liste_qualifications'!$C$23,""))),IF(L$13="A – Cadres et prof Sup",'8_Liste_qualifications'!$D$24,IF($L49="B/C-Non cadres (prof intermédiaires, employés, ouvriers)",'8_Liste_qualifications'!$D$25,IF(L49="Stagiaire",'8_Liste_qualifications'!$D$23,""))))))</f>
        <v/>
      </c>
      <c r="N49" s="323"/>
      <c r="O49" s="131"/>
      <c r="P49" s="134"/>
      <c r="Q49" s="319" t="str">
        <f t="shared" si="6"/>
        <v/>
      </c>
      <c r="R49" s="133"/>
      <c r="S49" s="324"/>
      <c r="T49" s="320" t="str">
        <f t="shared" si="7"/>
        <v>Renseigner les colonnes R et S</v>
      </c>
      <c r="U49" s="325"/>
      <c r="V49" s="320" t="str">
        <f t="shared" si="8"/>
        <v/>
      </c>
      <c r="W49" s="325"/>
      <c r="X49" s="320" t="str">
        <f t="shared" si="9"/>
        <v/>
      </c>
      <c r="Y49" s="321" t="str">
        <f t="shared" si="10"/>
        <v/>
      </c>
      <c r="Z49" s="458" t="str">
        <f t="shared" si="11"/>
        <v>Les colonnes M à W doivent être renseignées</v>
      </c>
      <c r="AA49" s="459" t="str">
        <f t="shared" si="12"/>
        <v/>
      </c>
      <c r="AB49" s="457"/>
    </row>
    <row r="50" spans="1:30" x14ac:dyDescent="0.25">
      <c r="B50" s="53"/>
      <c r="C50" s="53"/>
      <c r="D50" s="53"/>
      <c r="E50" s="53"/>
      <c r="F50" s="53"/>
      <c r="G50" s="53"/>
      <c r="H50" s="53"/>
      <c r="I50" s="53"/>
      <c r="J50" s="53"/>
      <c r="K50" s="53"/>
      <c r="L50" s="322"/>
      <c r="M50" s="322"/>
      <c r="N50" s="53"/>
      <c r="O50" s="53"/>
      <c r="P50" s="53"/>
      <c r="Q50" s="53"/>
      <c r="R50" s="53"/>
      <c r="S50" s="53"/>
      <c r="T50" s="53"/>
      <c r="U50" s="53"/>
      <c r="V50" s="53"/>
      <c r="W50" s="53"/>
      <c r="X50" s="53"/>
      <c r="Y50" s="53"/>
      <c r="Z50" s="53"/>
      <c r="AA50" s="53"/>
      <c r="AB50" s="53"/>
      <c r="AC50" s="53"/>
      <c r="AD50" s="53"/>
    </row>
    <row r="51" spans="1:30" x14ac:dyDescent="0.25">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row>
    <row r="52" spans="1:30" x14ac:dyDescent="0.25">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row>
    <row r="203" spans="2:2" x14ac:dyDescent="0.25">
      <c r="B203" s="39" t="s">
        <v>967</v>
      </c>
    </row>
    <row r="204" spans="2:2" x14ac:dyDescent="0.25">
      <c r="B204" s="39" t="s">
        <v>968</v>
      </c>
    </row>
  </sheetData>
  <sheetProtection algorithmName="SHA-512" hashValue="GMgRaXh9Tmojk13bwQhP4fFq7vGb+r8b93GPzPPysxcSBYu39a1O9hGGYWZ0hfMP8hxixhQSnV61qQiEU5RCWQ==" saltValue="7pwpx8CcZZWYq/iM+H48eg==" spinCount="100000" sheet="1" objects="1" scenarios="1"/>
  <mergeCells count="9">
    <mergeCell ref="R11:V11"/>
    <mergeCell ref="A5:B5"/>
    <mergeCell ref="A6:B6"/>
    <mergeCell ref="A7:B7"/>
    <mergeCell ref="H5:L7"/>
    <mergeCell ref="D5:G5"/>
    <mergeCell ref="D6:G6"/>
    <mergeCell ref="D7:G7"/>
    <mergeCell ref="A9:G10"/>
  </mergeCells>
  <phoneticPr fontId="22" type="noConversion"/>
  <conditionalFormatting sqref="D13:D49">
    <cfRule type="expression" dxfId="74" priority="2">
      <formula>IF(AND($H13&lt;&gt;"",OR(ISBLANK($F13))),TRUE,FALSE)</formula>
    </cfRule>
  </conditionalFormatting>
  <conditionalFormatting sqref="F13:G49">
    <cfRule type="expression" dxfId="73" priority="3">
      <formula>IF(AND($H13&lt;&gt;"",OR(ISBLANK($F13))),TRUE,FALSE)</formula>
    </cfRule>
  </conditionalFormatting>
  <conditionalFormatting sqref="I13:K49">
    <cfRule type="expression" dxfId="72" priority="7">
      <formula>IF(AND($H13&lt;&gt;"",ISBLANK($I13)),TRUE,FALSE)</formula>
    </cfRule>
  </conditionalFormatting>
  <conditionalFormatting sqref="L13:L49">
    <cfRule type="expression" dxfId="71" priority="6">
      <formula>IF(AND($H13&lt;&gt;"",ISBLANK($L13)),TRUE,FALSE)</formula>
    </cfRule>
  </conditionalFormatting>
  <conditionalFormatting sqref="N13:N49">
    <cfRule type="expression" dxfId="70" priority="4">
      <formula>IF(AND($H13&lt;&gt;"",ISBLANK($N13)),TRUE,FALSE)</formula>
    </cfRule>
  </conditionalFormatting>
  <conditionalFormatting sqref="O13:O49">
    <cfRule type="expression" dxfId="69" priority="11">
      <formula>IF(AND($H13&lt;&gt;"",ISBLANK($O13)),TRUE,FALSE)</formula>
    </cfRule>
  </conditionalFormatting>
  <conditionalFormatting sqref="P13:P49">
    <cfRule type="expression" dxfId="68" priority="9">
      <formula>IF(AND($O13="oui",ISBLANK($P13)),TRUE,FALSE)</formula>
    </cfRule>
  </conditionalFormatting>
  <conditionalFormatting sqref="R13:R49">
    <cfRule type="expression" dxfId="67" priority="10">
      <formula>IF(AND($H13&lt;&gt;"",ISBLANK($R13)),TRUE,FALSE)</formula>
    </cfRule>
  </conditionalFormatting>
  <conditionalFormatting sqref="S13:S49">
    <cfRule type="expression" dxfId="66" priority="8">
      <formula>IF(AND($R13="oui",ISBLANK($S13)),TRUE,FALSE)</formula>
    </cfRule>
  </conditionalFormatting>
  <conditionalFormatting sqref="W13:W49">
    <cfRule type="expression" dxfId="65" priority="5">
      <formula>IF(AND($R13="non",ISBLANK($W13)),TRUE,FALSE)</formula>
    </cfRule>
  </conditionalFormatting>
  <conditionalFormatting sqref="AB13:AB49">
    <cfRule type="expression" dxfId="64" priority="1">
      <formula>IF(AND($R13="non",ISBLANK($W13)),TRUE,FALSE)</formula>
    </cfRule>
  </conditionalFormatting>
  <dataValidations count="2">
    <dataValidation type="list" allowBlank="1" showInputMessage="1" showErrorMessage="1" sqref="A13:A49" xr:uid="{C54FEF42-6EA2-431E-BF53-831102C19F0D}">
      <formula1>Code_Site</formula1>
    </dataValidation>
    <dataValidation type="list" allowBlank="1" showInputMessage="1" showErrorMessage="1" sqref="D13:D49" xr:uid="{03A60286-4465-4D74-BEB9-560B2328ED6D}">
      <formula1>IF($C13=2023,Code_Action_horsforet,Code_action_Sans_F12i)</formula1>
    </dataValidation>
  </dataValidations>
  <pageMargins left="0.7" right="0.7" top="0.75" bottom="0.75" header="0.3" footer="0.3"/>
  <pageSetup paperSize="9" scale="7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5FFB8C2-BF7C-4127-8030-6E6BD84F1950}">
          <x14:formula1>
            <xm:f>'Divers (masquer)'!$E$13:$E$14</xm:f>
          </x14:formula1>
          <xm:sqref>R13:R49 O13:O49 F13:F49</xm:sqref>
        </x14:dataValidation>
        <x14:dataValidation type="list" allowBlank="1" showInputMessage="1" showErrorMessage="1" xr:uid="{9079C8E3-2DDE-4DB0-BF56-835B204DD7C7}">
          <x14:formula1>
            <xm:f>'Divers (masquer)'!$F$8:$F$9</xm:f>
          </x14:formula1>
          <xm:sqref>J13:J49</xm:sqref>
        </x14:dataValidation>
        <x14:dataValidation type="list" allowBlank="1" showInputMessage="1" showErrorMessage="1" xr:uid="{8AD5BD05-9276-44C8-A633-DC86BF6B0891}">
          <x14:formula1>
            <xm:f>IF($J13='8_Liste_qualifications'!$H$22,INDIRECT("IntitulésPUBLIC"),IF($J13='8_Liste_qualifications'!$H$23,INDIRECT("Intitulésprivé"),""))</xm:f>
          </x14:formula1>
          <xm:sqref>K13:K49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1E474-AE35-465F-A3C3-36DEFE0DBEE2}">
  <sheetPr codeName="Feuil9">
    <tabColor rgb="FF7030A0"/>
  </sheetPr>
  <dimension ref="A1:XFB63"/>
  <sheetViews>
    <sheetView topLeftCell="B1" zoomScale="60" zoomScaleNormal="60" workbookViewId="0">
      <selection activeCell="B13" sqref="B13:N63"/>
    </sheetView>
  </sheetViews>
  <sheetFormatPr baseColWidth="10" defaultColWidth="11.42578125" defaultRowHeight="15" x14ac:dyDescent="0.25"/>
  <cols>
    <col min="1" max="1" width="0" style="39" hidden="1" customWidth="1"/>
    <col min="2" max="2" width="17.28515625" style="39" customWidth="1"/>
    <col min="3" max="3" width="41.7109375" style="39" customWidth="1"/>
    <col min="4" max="4" width="41.7109375" style="39" hidden="1" customWidth="1"/>
    <col min="5" max="5" width="28.85546875" style="39" customWidth="1"/>
    <col min="6" max="6" width="73" style="39" customWidth="1"/>
    <col min="7" max="7" width="36.28515625" style="39" customWidth="1"/>
    <col min="8" max="8" width="74.7109375" style="39" customWidth="1"/>
    <col min="9" max="10" width="17.28515625" style="39" customWidth="1"/>
    <col min="11" max="11" width="15.28515625" style="39" customWidth="1"/>
    <col min="12" max="12" width="59.140625" style="39" customWidth="1"/>
    <col min="13" max="13" width="33.85546875" style="60" customWidth="1"/>
    <col min="14" max="14" width="21.28515625" style="39" customWidth="1"/>
    <col min="15" max="15" width="22.85546875" style="39" customWidth="1"/>
    <col min="16" max="17" width="11.42578125" style="39"/>
    <col min="18" max="18" width="15.7109375" style="39" customWidth="1"/>
    <col min="19" max="16384" width="11.42578125" style="39"/>
  </cols>
  <sheetData>
    <row r="1" spans="1:1022 1033:2042 2053:3062 3073:4094 4105:5114 5125:6134 6145:7166 7177:8186 8197:9206 9217:10238 10249:11258 11269:12278 12289:13310 13321:14330 14341:15350 15361:16382" ht="39" customHeight="1" x14ac:dyDescent="0.4">
      <c r="B1" s="40" t="s">
        <v>1159</v>
      </c>
      <c r="C1" s="57"/>
      <c r="D1" s="57"/>
      <c r="E1" s="43"/>
      <c r="F1" s="43"/>
      <c r="G1" s="43"/>
      <c r="H1" s="43"/>
      <c r="I1" s="43"/>
      <c r="J1" s="43"/>
      <c r="K1" s="43"/>
      <c r="L1" s="445"/>
      <c r="M1" s="446"/>
      <c r="N1" s="447"/>
      <c r="O1" s="275"/>
      <c r="P1" s="275"/>
      <c r="Q1" s="476"/>
      <c r="R1" s="275"/>
    </row>
    <row r="2" spans="1:1022 1033:2042 2053:3062 3073:4094 4105:5114 5125:6134 6145:7166 7177:8186 8197:9206 9217:10238 10249:11258 11269:12278 12289:13310 13321:14330 14341:15350 15361:16382" ht="37.15" customHeight="1" x14ac:dyDescent="0.25">
      <c r="B2" s="612" t="s">
        <v>1158</v>
      </c>
      <c r="C2" s="612"/>
      <c r="D2" s="612"/>
      <c r="E2" s="612"/>
      <c r="F2" s="612"/>
      <c r="G2" s="43"/>
      <c r="H2" s="43"/>
      <c r="I2" s="43"/>
      <c r="J2" s="43"/>
      <c r="K2" s="166"/>
      <c r="L2" s="448"/>
      <c r="M2" s="449"/>
      <c r="N2" s="447"/>
      <c r="O2" s="275"/>
      <c r="P2" s="275"/>
      <c r="Q2" s="477"/>
      <c r="R2" s="275"/>
    </row>
    <row r="3" spans="1:1022 1033:2042 2053:3062 3073:4094 4105:5114 5125:6134 6145:7166 7177:8186 8197:9206 9217:10238 10249:11258 11269:12278 12289:13310 13321:14330 14341:15350 15361:16382" ht="16.5" thickBot="1" x14ac:dyDescent="0.3">
      <c r="B3" s="57"/>
      <c r="C3" s="57"/>
      <c r="D3" s="57"/>
      <c r="E3" s="43"/>
      <c r="F3" s="43"/>
      <c r="G3" s="43"/>
      <c r="H3" s="43"/>
      <c r="I3" s="43"/>
      <c r="J3" s="43"/>
      <c r="K3" s="166"/>
      <c r="L3" s="449"/>
      <c r="M3" s="449"/>
      <c r="N3" s="447"/>
      <c r="O3" s="275"/>
      <c r="P3" s="275"/>
      <c r="Q3" s="478"/>
      <c r="R3" s="275"/>
    </row>
    <row r="4" spans="1:1022 1033:2042 2053:3062 3073:4094 4105:5114 5125:6134 6145:7166 7177:8186 8197:9206 9217:10238 10249:11258 11269:12278 12289:13310 13321:14330 14341:15350 15361:16382" s="43" customFormat="1" ht="33.75" customHeight="1" thickBot="1" x14ac:dyDescent="0.3">
      <c r="B4" s="615" t="s">
        <v>571</v>
      </c>
      <c r="C4" s="616"/>
      <c r="D4" s="151"/>
      <c r="E4" s="620" t="str">
        <f>IF(ISBLANK('Votre dossier'!D5),"Vous devez renseigner l'onglet Votre dossier",'Votre dossier'!D5)</f>
        <v>Vous devez renseigner l'onglet Votre dossier</v>
      </c>
      <c r="F4" s="621"/>
      <c r="G4" s="621"/>
      <c r="H4" s="621"/>
      <c r="I4" s="622"/>
      <c r="K4" s="281"/>
      <c r="L4" s="479"/>
      <c r="M4" s="480"/>
      <c r="N4" s="480"/>
      <c r="O4" s="481"/>
      <c r="P4" s="481"/>
      <c r="Q4" s="481"/>
      <c r="R4" s="481"/>
      <c r="Y4" s="57"/>
      <c r="Z4" s="57"/>
      <c r="AK4" s="57"/>
      <c r="AL4" s="57"/>
      <c r="AW4" s="57"/>
      <c r="AX4" s="57"/>
      <c r="BI4" s="57"/>
      <c r="BJ4" s="57"/>
      <c r="BU4" s="57"/>
      <c r="BV4" s="57"/>
      <c r="CG4" s="57"/>
      <c r="CH4" s="57"/>
      <c r="CS4" s="57"/>
      <c r="CT4" s="57"/>
      <c r="DE4" s="57"/>
      <c r="DF4" s="57"/>
      <c r="DQ4" s="57"/>
      <c r="DR4" s="57"/>
      <c r="EC4" s="57"/>
      <c r="ED4" s="57"/>
      <c r="EO4" s="57"/>
      <c r="EP4" s="57"/>
      <c r="FA4" s="57"/>
      <c r="FB4" s="57"/>
      <c r="FM4" s="57"/>
      <c r="FN4" s="57"/>
      <c r="FY4" s="57"/>
      <c r="FZ4" s="57"/>
      <c r="GK4" s="57"/>
      <c r="GL4" s="57"/>
      <c r="GW4" s="57"/>
      <c r="GX4" s="57"/>
      <c r="HI4" s="57"/>
      <c r="HJ4" s="57"/>
      <c r="HU4" s="57"/>
      <c r="HV4" s="57"/>
      <c r="IG4" s="57"/>
      <c r="IH4" s="57"/>
      <c r="IS4" s="57"/>
      <c r="IT4" s="57"/>
      <c r="JE4" s="57"/>
      <c r="JF4" s="57"/>
      <c r="JQ4" s="57"/>
      <c r="JR4" s="57"/>
      <c r="KC4" s="57"/>
      <c r="KD4" s="57"/>
      <c r="KO4" s="57"/>
      <c r="KP4" s="57"/>
      <c r="LA4" s="57"/>
      <c r="LB4" s="57"/>
      <c r="LM4" s="57"/>
      <c r="LN4" s="57"/>
      <c r="LY4" s="57"/>
      <c r="LZ4" s="57"/>
      <c r="MK4" s="57"/>
      <c r="ML4" s="57"/>
      <c r="MW4" s="57"/>
      <c r="MX4" s="57"/>
      <c r="NI4" s="57"/>
      <c r="NJ4" s="57"/>
      <c r="NU4" s="57"/>
      <c r="NV4" s="57"/>
      <c r="OG4" s="57"/>
      <c r="OH4" s="57"/>
      <c r="OS4" s="57"/>
      <c r="OT4" s="57"/>
      <c r="PE4" s="57"/>
      <c r="PF4" s="57"/>
      <c r="PQ4" s="57"/>
      <c r="PR4" s="57"/>
      <c r="QC4" s="57"/>
      <c r="QD4" s="57"/>
      <c r="QO4" s="57"/>
      <c r="QP4" s="57"/>
      <c r="RA4" s="57"/>
      <c r="RB4" s="57"/>
      <c r="RM4" s="57"/>
      <c r="RN4" s="57"/>
      <c r="RY4" s="57"/>
      <c r="RZ4" s="57"/>
      <c r="SK4" s="57"/>
      <c r="SL4" s="57"/>
      <c r="SW4" s="57"/>
      <c r="SX4" s="57"/>
      <c r="TI4" s="57"/>
      <c r="TJ4" s="57"/>
      <c r="TU4" s="57"/>
      <c r="TV4" s="57"/>
      <c r="UG4" s="57"/>
      <c r="UH4" s="57"/>
      <c r="US4" s="57"/>
      <c r="UT4" s="57"/>
      <c r="VE4" s="57"/>
      <c r="VF4" s="57"/>
      <c r="VQ4" s="57"/>
      <c r="VR4" s="57"/>
      <c r="WC4" s="57"/>
      <c r="WD4" s="57"/>
      <c r="WO4" s="57"/>
      <c r="WP4" s="57"/>
      <c r="XA4" s="57"/>
      <c r="XB4" s="57"/>
      <c r="XM4" s="57"/>
      <c r="XN4" s="57"/>
      <c r="XY4" s="57"/>
      <c r="XZ4" s="57"/>
      <c r="YK4" s="57"/>
      <c r="YL4" s="57"/>
      <c r="YW4" s="57"/>
      <c r="YX4" s="57"/>
      <c r="ZI4" s="57"/>
      <c r="ZJ4" s="57"/>
      <c r="ZU4" s="57"/>
      <c r="ZV4" s="57"/>
      <c r="AAG4" s="57"/>
      <c r="AAH4" s="57"/>
      <c r="AAS4" s="57"/>
      <c r="AAT4" s="57"/>
      <c r="ABE4" s="57"/>
      <c r="ABF4" s="57"/>
      <c r="ABQ4" s="57"/>
      <c r="ABR4" s="57"/>
      <c r="ACC4" s="57"/>
      <c r="ACD4" s="57"/>
      <c r="ACO4" s="57"/>
      <c r="ACP4" s="57"/>
      <c r="ADA4" s="57"/>
      <c r="ADB4" s="57"/>
      <c r="ADM4" s="57"/>
      <c r="ADN4" s="57"/>
      <c r="ADY4" s="57"/>
      <c r="ADZ4" s="57"/>
      <c r="AEK4" s="57"/>
      <c r="AEL4" s="57"/>
      <c r="AEW4" s="57"/>
      <c r="AEX4" s="57"/>
      <c r="AFI4" s="57"/>
      <c r="AFJ4" s="57"/>
      <c r="AFU4" s="57"/>
      <c r="AFV4" s="57"/>
      <c r="AGG4" s="57"/>
      <c r="AGH4" s="57"/>
      <c r="AGS4" s="57"/>
      <c r="AGT4" s="57"/>
      <c r="AHE4" s="57"/>
      <c r="AHF4" s="57"/>
      <c r="AHQ4" s="57"/>
      <c r="AHR4" s="57"/>
      <c r="AIC4" s="57"/>
      <c r="AID4" s="57"/>
      <c r="AIO4" s="57"/>
      <c r="AIP4" s="57"/>
      <c r="AJA4" s="57"/>
      <c r="AJB4" s="57"/>
      <c r="AJM4" s="57"/>
      <c r="AJN4" s="57"/>
      <c r="AJY4" s="57"/>
      <c r="AJZ4" s="57"/>
      <c r="AKK4" s="57"/>
      <c r="AKL4" s="57"/>
      <c r="AKW4" s="57"/>
      <c r="AKX4" s="57"/>
      <c r="ALI4" s="57"/>
      <c r="ALJ4" s="57"/>
      <c r="ALU4" s="57"/>
      <c r="ALV4" s="57"/>
      <c r="AMG4" s="57"/>
      <c r="AMH4" s="57"/>
      <c r="AMS4" s="57"/>
      <c r="AMT4" s="57"/>
      <c r="ANE4" s="57"/>
      <c r="ANF4" s="57"/>
      <c r="ANQ4" s="57"/>
      <c r="ANR4" s="57"/>
      <c r="AOC4" s="57"/>
      <c r="AOD4" s="57"/>
      <c r="AOO4" s="57"/>
      <c r="AOP4" s="57"/>
      <c r="APA4" s="57"/>
      <c r="APB4" s="57"/>
      <c r="APM4" s="57"/>
      <c r="APN4" s="57"/>
      <c r="APY4" s="57"/>
      <c r="APZ4" s="57"/>
      <c r="AQK4" s="57"/>
      <c r="AQL4" s="57"/>
      <c r="AQW4" s="57"/>
      <c r="AQX4" s="57"/>
      <c r="ARI4" s="57"/>
      <c r="ARJ4" s="57"/>
      <c r="ARU4" s="57"/>
      <c r="ARV4" s="57"/>
      <c r="ASG4" s="57"/>
      <c r="ASH4" s="57"/>
      <c r="ASS4" s="57"/>
      <c r="AST4" s="57"/>
      <c r="ATE4" s="57"/>
      <c r="ATF4" s="57"/>
      <c r="ATQ4" s="57"/>
      <c r="ATR4" s="57"/>
      <c r="AUC4" s="57"/>
      <c r="AUD4" s="57"/>
      <c r="AUO4" s="57"/>
      <c r="AUP4" s="57"/>
      <c r="AVA4" s="57"/>
      <c r="AVB4" s="57"/>
      <c r="AVM4" s="57"/>
      <c r="AVN4" s="57"/>
      <c r="AVY4" s="57"/>
      <c r="AVZ4" s="57"/>
      <c r="AWK4" s="57"/>
      <c r="AWL4" s="57"/>
      <c r="AWW4" s="57"/>
      <c r="AWX4" s="57"/>
      <c r="AXI4" s="57"/>
      <c r="AXJ4" s="57"/>
      <c r="AXU4" s="57"/>
      <c r="AXV4" s="57"/>
      <c r="AYG4" s="57"/>
      <c r="AYH4" s="57"/>
      <c r="AYS4" s="57"/>
      <c r="AYT4" s="57"/>
      <c r="AZE4" s="57"/>
      <c r="AZF4" s="57"/>
      <c r="AZQ4" s="57"/>
      <c r="AZR4" s="57"/>
      <c r="BAC4" s="57"/>
      <c r="BAD4" s="57"/>
      <c r="BAO4" s="57"/>
      <c r="BAP4" s="57"/>
      <c r="BBA4" s="57"/>
      <c r="BBB4" s="57"/>
      <c r="BBM4" s="57"/>
      <c r="BBN4" s="57"/>
      <c r="BBY4" s="57"/>
      <c r="BBZ4" s="57"/>
      <c r="BCK4" s="57"/>
      <c r="BCL4" s="57"/>
      <c r="BCW4" s="57"/>
      <c r="BCX4" s="57"/>
      <c r="BDI4" s="57"/>
      <c r="BDJ4" s="57"/>
      <c r="BDU4" s="57"/>
      <c r="BDV4" s="57"/>
      <c r="BEG4" s="57"/>
      <c r="BEH4" s="57"/>
      <c r="BES4" s="57"/>
      <c r="BET4" s="57"/>
      <c r="BFE4" s="57"/>
      <c r="BFF4" s="57"/>
      <c r="BFQ4" s="57"/>
      <c r="BFR4" s="57"/>
      <c r="BGC4" s="57"/>
      <c r="BGD4" s="57"/>
      <c r="BGO4" s="57"/>
      <c r="BGP4" s="57"/>
      <c r="BHA4" s="57"/>
      <c r="BHB4" s="57"/>
      <c r="BHM4" s="57"/>
      <c r="BHN4" s="57"/>
      <c r="BHY4" s="57"/>
      <c r="BHZ4" s="57"/>
      <c r="BIK4" s="57"/>
      <c r="BIL4" s="57"/>
      <c r="BIW4" s="57"/>
      <c r="BIX4" s="57"/>
      <c r="BJI4" s="57"/>
      <c r="BJJ4" s="57"/>
      <c r="BJU4" s="57"/>
      <c r="BJV4" s="57"/>
      <c r="BKG4" s="57"/>
      <c r="BKH4" s="57"/>
      <c r="BKS4" s="57"/>
      <c r="BKT4" s="57"/>
      <c r="BLE4" s="57"/>
      <c r="BLF4" s="57"/>
      <c r="BLQ4" s="57"/>
      <c r="BLR4" s="57"/>
      <c r="BMC4" s="57"/>
      <c r="BMD4" s="57"/>
      <c r="BMO4" s="57"/>
      <c r="BMP4" s="57"/>
      <c r="BNA4" s="57"/>
      <c r="BNB4" s="57"/>
      <c r="BNM4" s="57"/>
      <c r="BNN4" s="57"/>
      <c r="BNY4" s="57"/>
      <c r="BNZ4" s="57"/>
      <c r="BOK4" s="57"/>
      <c r="BOL4" s="57"/>
      <c r="BOW4" s="57"/>
      <c r="BOX4" s="57"/>
      <c r="BPI4" s="57"/>
      <c r="BPJ4" s="57"/>
      <c r="BPU4" s="57"/>
      <c r="BPV4" s="57"/>
      <c r="BQG4" s="57"/>
      <c r="BQH4" s="57"/>
      <c r="BQS4" s="57"/>
      <c r="BQT4" s="57"/>
      <c r="BRE4" s="57"/>
      <c r="BRF4" s="57"/>
      <c r="BRQ4" s="57"/>
      <c r="BRR4" s="57"/>
      <c r="BSC4" s="57"/>
      <c r="BSD4" s="57"/>
      <c r="BSO4" s="57"/>
      <c r="BSP4" s="57"/>
      <c r="BTA4" s="57"/>
      <c r="BTB4" s="57"/>
      <c r="BTM4" s="57"/>
      <c r="BTN4" s="57"/>
      <c r="BTY4" s="57"/>
      <c r="BTZ4" s="57"/>
      <c r="BUK4" s="57"/>
      <c r="BUL4" s="57"/>
      <c r="BUW4" s="57"/>
      <c r="BUX4" s="57"/>
      <c r="BVI4" s="57"/>
      <c r="BVJ4" s="57"/>
      <c r="BVU4" s="57"/>
      <c r="BVV4" s="57"/>
      <c r="BWG4" s="57"/>
      <c r="BWH4" s="57"/>
      <c r="BWS4" s="57"/>
      <c r="BWT4" s="57"/>
      <c r="BXE4" s="57"/>
      <c r="BXF4" s="57"/>
      <c r="BXQ4" s="57"/>
      <c r="BXR4" s="57"/>
      <c r="BYC4" s="57"/>
      <c r="BYD4" s="57"/>
      <c r="BYO4" s="57"/>
      <c r="BYP4" s="57"/>
      <c r="BZA4" s="57"/>
      <c r="BZB4" s="57"/>
      <c r="BZM4" s="57"/>
      <c r="BZN4" s="57"/>
      <c r="BZY4" s="57"/>
      <c r="BZZ4" s="57"/>
      <c r="CAK4" s="57"/>
      <c r="CAL4" s="57"/>
      <c r="CAW4" s="57"/>
      <c r="CAX4" s="57"/>
      <c r="CBI4" s="57"/>
      <c r="CBJ4" s="57"/>
      <c r="CBU4" s="57"/>
      <c r="CBV4" s="57"/>
      <c r="CCG4" s="57"/>
      <c r="CCH4" s="57"/>
      <c r="CCS4" s="57"/>
      <c r="CCT4" s="57"/>
      <c r="CDE4" s="57"/>
      <c r="CDF4" s="57"/>
      <c r="CDQ4" s="57"/>
      <c r="CDR4" s="57"/>
      <c r="CEC4" s="57"/>
      <c r="CED4" s="57"/>
      <c r="CEO4" s="57"/>
      <c r="CEP4" s="57"/>
      <c r="CFA4" s="57"/>
      <c r="CFB4" s="57"/>
      <c r="CFM4" s="57"/>
      <c r="CFN4" s="57"/>
      <c r="CFY4" s="57"/>
      <c r="CFZ4" s="57"/>
      <c r="CGK4" s="57"/>
      <c r="CGL4" s="57"/>
      <c r="CGW4" s="57"/>
      <c r="CGX4" s="57"/>
      <c r="CHI4" s="57"/>
      <c r="CHJ4" s="57"/>
      <c r="CHU4" s="57"/>
      <c r="CHV4" s="57"/>
      <c r="CIG4" s="57"/>
      <c r="CIH4" s="57"/>
      <c r="CIS4" s="57"/>
      <c r="CIT4" s="57"/>
      <c r="CJE4" s="57"/>
      <c r="CJF4" s="57"/>
      <c r="CJQ4" s="57"/>
      <c r="CJR4" s="57"/>
      <c r="CKC4" s="57"/>
      <c r="CKD4" s="57"/>
      <c r="CKO4" s="57"/>
      <c r="CKP4" s="57"/>
      <c r="CLA4" s="57"/>
      <c r="CLB4" s="57"/>
      <c r="CLM4" s="57"/>
      <c r="CLN4" s="57"/>
      <c r="CLY4" s="57"/>
      <c r="CLZ4" s="57"/>
      <c r="CMK4" s="57"/>
      <c r="CML4" s="57"/>
      <c r="CMW4" s="57"/>
      <c r="CMX4" s="57"/>
      <c r="CNI4" s="57"/>
      <c r="CNJ4" s="57"/>
      <c r="CNU4" s="57"/>
      <c r="CNV4" s="57"/>
      <c r="COG4" s="57"/>
      <c r="COH4" s="57"/>
      <c r="COS4" s="57"/>
      <c r="COT4" s="57"/>
      <c r="CPE4" s="57"/>
      <c r="CPF4" s="57"/>
      <c r="CPQ4" s="57"/>
      <c r="CPR4" s="57"/>
      <c r="CQC4" s="57"/>
      <c r="CQD4" s="57"/>
      <c r="CQO4" s="57"/>
      <c r="CQP4" s="57"/>
      <c r="CRA4" s="57"/>
      <c r="CRB4" s="57"/>
      <c r="CRM4" s="57"/>
      <c r="CRN4" s="57"/>
      <c r="CRY4" s="57"/>
      <c r="CRZ4" s="57"/>
      <c r="CSK4" s="57"/>
      <c r="CSL4" s="57"/>
      <c r="CSW4" s="57"/>
      <c r="CSX4" s="57"/>
      <c r="CTI4" s="57"/>
      <c r="CTJ4" s="57"/>
      <c r="CTU4" s="57"/>
      <c r="CTV4" s="57"/>
      <c r="CUG4" s="57"/>
      <c r="CUH4" s="57"/>
      <c r="CUS4" s="57"/>
      <c r="CUT4" s="57"/>
      <c r="CVE4" s="57"/>
      <c r="CVF4" s="57"/>
      <c r="CVQ4" s="57"/>
      <c r="CVR4" s="57"/>
      <c r="CWC4" s="57"/>
      <c r="CWD4" s="57"/>
      <c r="CWO4" s="57"/>
      <c r="CWP4" s="57"/>
      <c r="CXA4" s="57"/>
      <c r="CXB4" s="57"/>
      <c r="CXM4" s="57"/>
      <c r="CXN4" s="57"/>
      <c r="CXY4" s="57"/>
      <c r="CXZ4" s="57"/>
      <c r="CYK4" s="57"/>
      <c r="CYL4" s="57"/>
      <c r="CYW4" s="57"/>
      <c r="CYX4" s="57"/>
      <c r="CZI4" s="57"/>
      <c r="CZJ4" s="57"/>
      <c r="CZU4" s="57"/>
      <c r="CZV4" s="57"/>
      <c r="DAG4" s="57"/>
      <c r="DAH4" s="57"/>
      <c r="DAS4" s="57"/>
      <c r="DAT4" s="57"/>
      <c r="DBE4" s="57"/>
      <c r="DBF4" s="57"/>
      <c r="DBQ4" s="57"/>
      <c r="DBR4" s="57"/>
      <c r="DCC4" s="57"/>
      <c r="DCD4" s="57"/>
      <c r="DCO4" s="57"/>
      <c r="DCP4" s="57"/>
      <c r="DDA4" s="57"/>
      <c r="DDB4" s="57"/>
      <c r="DDM4" s="57"/>
      <c r="DDN4" s="57"/>
      <c r="DDY4" s="57"/>
      <c r="DDZ4" s="57"/>
      <c r="DEK4" s="57"/>
      <c r="DEL4" s="57"/>
      <c r="DEW4" s="57"/>
      <c r="DEX4" s="57"/>
      <c r="DFI4" s="57"/>
      <c r="DFJ4" s="57"/>
      <c r="DFU4" s="57"/>
      <c r="DFV4" s="57"/>
      <c r="DGG4" s="57"/>
      <c r="DGH4" s="57"/>
      <c r="DGS4" s="57"/>
      <c r="DGT4" s="57"/>
      <c r="DHE4" s="57"/>
      <c r="DHF4" s="57"/>
      <c r="DHQ4" s="57"/>
      <c r="DHR4" s="57"/>
      <c r="DIC4" s="57"/>
      <c r="DID4" s="57"/>
      <c r="DIO4" s="57"/>
      <c r="DIP4" s="57"/>
      <c r="DJA4" s="57"/>
      <c r="DJB4" s="57"/>
      <c r="DJM4" s="57"/>
      <c r="DJN4" s="57"/>
      <c r="DJY4" s="57"/>
      <c r="DJZ4" s="57"/>
      <c r="DKK4" s="57"/>
      <c r="DKL4" s="57"/>
      <c r="DKW4" s="57"/>
      <c r="DKX4" s="57"/>
      <c r="DLI4" s="57"/>
      <c r="DLJ4" s="57"/>
      <c r="DLU4" s="57"/>
      <c r="DLV4" s="57"/>
      <c r="DMG4" s="57"/>
      <c r="DMH4" s="57"/>
      <c r="DMS4" s="57"/>
      <c r="DMT4" s="57"/>
      <c r="DNE4" s="57"/>
      <c r="DNF4" s="57"/>
      <c r="DNQ4" s="57"/>
      <c r="DNR4" s="57"/>
      <c r="DOC4" s="57"/>
      <c r="DOD4" s="57"/>
      <c r="DOO4" s="57"/>
      <c r="DOP4" s="57"/>
      <c r="DPA4" s="57"/>
      <c r="DPB4" s="57"/>
      <c r="DPM4" s="57"/>
      <c r="DPN4" s="57"/>
      <c r="DPY4" s="57"/>
      <c r="DPZ4" s="57"/>
      <c r="DQK4" s="57"/>
      <c r="DQL4" s="57"/>
      <c r="DQW4" s="57"/>
      <c r="DQX4" s="57"/>
      <c r="DRI4" s="57"/>
      <c r="DRJ4" s="57"/>
      <c r="DRU4" s="57"/>
      <c r="DRV4" s="57"/>
      <c r="DSG4" s="57"/>
      <c r="DSH4" s="57"/>
      <c r="DSS4" s="57"/>
      <c r="DST4" s="57"/>
      <c r="DTE4" s="57"/>
      <c r="DTF4" s="57"/>
      <c r="DTQ4" s="57"/>
      <c r="DTR4" s="57"/>
      <c r="DUC4" s="57"/>
      <c r="DUD4" s="57"/>
      <c r="DUO4" s="57"/>
      <c r="DUP4" s="57"/>
      <c r="DVA4" s="57"/>
      <c r="DVB4" s="57"/>
      <c r="DVM4" s="57"/>
      <c r="DVN4" s="57"/>
      <c r="DVY4" s="57"/>
      <c r="DVZ4" s="57"/>
      <c r="DWK4" s="57"/>
      <c r="DWL4" s="57"/>
      <c r="DWW4" s="57"/>
      <c r="DWX4" s="57"/>
      <c r="DXI4" s="57"/>
      <c r="DXJ4" s="57"/>
      <c r="DXU4" s="57"/>
      <c r="DXV4" s="57"/>
      <c r="DYG4" s="57"/>
      <c r="DYH4" s="57"/>
      <c r="DYS4" s="57"/>
      <c r="DYT4" s="57"/>
      <c r="DZE4" s="57"/>
      <c r="DZF4" s="57"/>
      <c r="DZQ4" s="57"/>
      <c r="DZR4" s="57"/>
      <c r="EAC4" s="57"/>
      <c r="EAD4" s="57"/>
      <c r="EAO4" s="57"/>
      <c r="EAP4" s="57"/>
      <c r="EBA4" s="57"/>
      <c r="EBB4" s="57"/>
      <c r="EBM4" s="57"/>
      <c r="EBN4" s="57"/>
      <c r="EBY4" s="57"/>
      <c r="EBZ4" s="57"/>
      <c r="ECK4" s="57"/>
      <c r="ECL4" s="57"/>
      <c r="ECW4" s="57"/>
      <c r="ECX4" s="57"/>
      <c r="EDI4" s="57"/>
      <c r="EDJ4" s="57"/>
      <c r="EDU4" s="57"/>
      <c r="EDV4" s="57"/>
      <c r="EEG4" s="57"/>
      <c r="EEH4" s="57"/>
      <c r="EES4" s="57"/>
      <c r="EET4" s="57"/>
      <c r="EFE4" s="57"/>
      <c r="EFF4" s="57"/>
      <c r="EFQ4" s="57"/>
      <c r="EFR4" s="57"/>
      <c r="EGC4" s="57"/>
      <c r="EGD4" s="57"/>
      <c r="EGO4" s="57"/>
      <c r="EGP4" s="57"/>
      <c r="EHA4" s="57"/>
      <c r="EHB4" s="57"/>
      <c r="EHM4" s="57"/>
      <c r="EHN4" s="57"/>
      <c r="EHY4" s="57"/>
      <c r="EHZ4" s="57"/>
      <c r="EIK4" s="57"/>
      <c r="EIL4" s="57"/>
      <c r="EIW4" s="57"/>
      <c r="EIX4" s="57"/>
      <c r="EJI4" s="57"/>
      <c r="EJJ4" s="57"/>
      <c r="EJU4" s="57"/>
      <c r="EJV4" s="57"/>
      <c r="EKG4" s="57"/>
      <c r="EKH4" s="57"/>
      <c r="EKS4" s="57"/>
      <c r="EKT4" s="57"/>
      <c r="ELE4" s="57"/>
      <c r="ELF4" s="57"/>
      <c r="ELQ4" s="57"/>
      <c r="ELR4" s="57"/>
      <c r="EMC4" s="57"/>
      <c r="EMD4" s="57"/>
      <c r="EMO4" s="57"/>
      <c r="EMP4" s="57"/>
      <c r="ENA4" s="57"/>
      <c r="ENB4" s="57"/>
      <c r="ENM4" s="57"/>
      <c r="ENN4" s="57"/>
      <c r="ENY4" s="57"/>
      <c r="ENZ4" s="57"/>
      <c r="EOK4" s="57"/>
      <c r="EOL4" s="57"/>
      <c r="EOW4" s="57"/>
      <c r="EOX4" s="57"/>
      <c r="EPI4" s="57"/>
      <c r="EPJ4" s="57"/>
      <c r="EPU4" s="57"/>
      <c r="EPV4" s="57"/>
      <c r="EQG4" s="57"/>
      <c r="EQH4" s="57"/>
      <c r="EQS4" s="57"/>
      <c r="EQT4" s="57"/>
      <c r="ERE4" s="57"/>
      <c r="ERF4" s="57"/>
      <c r="ERQ4" s="57"/>
      <c r="ERR4" s="57"/>
      <c r="ESC4" s="57"/>
      <c r="ESD4" s="57"/>
      <c r="ESO4" s="57"/>
      <c r="ESP4" s="57"/>
      <c r="ETA4" s="57"/>
      <c r="ETB4" s="57"/>
      <c r="ETM4" s="57"/>
      <c r="ETN4" s="57"/>
      <c r="ETY4" s="57"/>
      <c r="ETZ4" s="57"/>
      <c r="EUK4" s="57"/>
      <c r="EUL4" s="57"/>
      <c r="EUW4" s="57"/>
      <c r="EUX4" s="57"/>
      <c r="EVI4" s="57"/>
      <c r="EVJ4" s="57"/>
      <c r="EVU4" s="57"/>
      <c r="EVV4" s="57"/>
      <c r="EWG4" s="57"/>
      <c r="EWH4" s="57"/>
      <c r="EWS4" s="57"/>
      <c r="EWT4" s="57"/>
      <c r="EXE4" s="57"/>
      <c r="EXF4" s="57"/>
      <c r="EXQ4" s="57"/>
      <c r="EXR4" s="57"/>
      <c r="EYC4" s="57"/>
      <c r="EYD4" s="57"/>
      <c r="EYO4" s="57"/>
      <c r="EYP4" s="57"/>
      <c r="EZA4" s="57"/>
      <c r="EZB4" s="57"/>
      <c r="EZM4" s="57"/>
      <c r="EZN4" s="57"/>
      <c r="EZY4" s="57"/>
      <c r="EZZ4" s="57"/>
      <c r="FAK4" s="57"/>
      <c r="FAL4" s="57"/>
      <c r="FAW4" s="57"/>
      <c r="FAX4" s="57"/>
      <c r="FBI4" s="57"/>
      <c r="FBJ4" s="57"/>
      <c r="FBU4" s="57"/>
      <c r="FBV4" s="57"/>
      <c r="FCG4" s="57"/>
      <c r="FCH4" s="57"/>
      <c r="FCS4" s="57"/>
      <c r="FCT4" s="57"/>
      <c r="FDE4" s="57"/>
      <c r="FDF4" s="57"/>
      <c r="FDQ4" s="57"/>
      <c r="FDR4" s="57"/>
      <c r="FEC4" s="57"/>
      <c r="FED4" s="57"/>
      <c r="FEO4" s="57"/>
      <c r="FEP4" s="57"/>
      <c r="FFA4" s="57"/>
      <c r="FFB4" s="57"/>
      <c r="FFM4" s="57"/>
      <c r="FFN4" s="57"/>
      <c r="FFY4" s="57"/>
      <c r="FFZ4" s="57"/>
      <c r="FGK4" s="57"/>
      <c r="FGL4" s="57"/>
      <c r="FGW4" s="57"/>
      <c r="FGX4" s="57"/>
      <c r="FHI4" s="57"/>
      <c r="FHJ4" s="57"/>
      <c r="FHU4" s="57"/>
      <c r="FHV4" s="57"/>
      <c r="FIG4" s="57"/>
      <c r="FIH4" s="57"/>
      <c r="FIS4" s="57"/>
      <c r="FIT4" s="57"/>
      <c r="FJE4" s="57"/>
      <c r="FJF4" s="57"/>
      <c r="FJQ4" s="57"/>
      <c r="FJR4" s="57"/>
      <c r="FKC4" s="57"/>
      <c r="FKD4" s="57"/>
      <c r="FKO4" s="57"/>
      <c r="FKP4" s="57"/>
      <c r="FLA4" s="57"/>
      <c r="FLB4" s="57"/>
      <c r="FLM4" s="57"/>
      <c r="FLN4" s="57"/>
      <c r="FLY4" s="57"/>
      <c r="FLZ4" s="57"/>
      <c r="FMK4" s="57"/>
      <c r="FML4" s="57"/>
      <c r="FMW4" s="57"/>
      <c r="FMX4" s="57"/>
      <c r="FNI4" s="57"/>
      <c r="FNJ4" s="57"/>
      <c r="FNU4" s="57"/>
      <c r="FNV4" s="57"/>
      <c r="FOG4" s="57"/>
      <c r="FOH4" s="57"/>
      <c r="FOS4" s="57"/>
      <c r="FOT4" s="57"/>
      <c r="FPE4" s="57"/>
      <c r="FPF4" s="57"/>
      <c r="FPQ4" s="57"/>
      <c r="FPR4" s="57"/>
      <c r="FQC4" s="57"/>
      <c r="FQD4" s="57"/>
      <c r="FQO4" s="57"/>
      <c r="FQP4" s="57"/>
      <c r="FRA4" s="57"/>
      <c r="FRB4" s="57"/>
      <c r="FRM4" s="57"/>
      <c r="FRN4" s="57"/>
      <c r="FRY4" s="57"/>
      <c r="FRZ4" s="57"/>
      <c r="FSK4" s="57"/>
      <c r="FSL4" s="57"/>
      <c r="FSW4" s="57"/>
      <c r="FSX4" s="57"/>
      <c r="FTI4" s="57"/>
      <c r="FTJ4" s="57"/>
      <c r="FTU4" s="57"/>
      <c r="FTV4" s="57"/>
      <c r="FUG4" s="57"/>
      <c r="FUH4" s="57"/>
      <c r="FUS4" s="57"/>
      <c r="FUT4" s="57"/>
      <c r="FVE4" s="57"/>
      <c r="FVF4" s="57"/>
      <c r="FVQ4" s="57"/>
      <c r="FVR4" s="57"/>
      <c r="FWC4" s="57"/>
      <c r="FWD4" s="57"/>
      <c r="FWO4" s="57"/>
      <c r="FWP4" s="57"/>
      <c r="FXA4" s="57"/>
      <c r="FXB4" s="57"/>
      <c r="FXM4" s="57"/>
      <c r="FXN4" s="57"/>
      <c r="FXY4" s="57"/>
      <c r="FXZ4" s="57"/>
      <c r="FYK4" s="57"/>
      <c r="FYL4" s="57"/>
      <c r="FYW4" s="57"/>
      <c r="FYX4" s="57"/>
      <c r="FZI4" s="57"/>
      <c r="FZJ4" s="57"/>
      <c r="FZU4" s="57"/>
      <c r="FZV4" s="57"/>
      <c r="GAG4" s="57"/>
      <c r="GAH4" s="57"/>
      <c r="GAS4" s="57"/>
      <c r="GAT4" s="57"/>
      <c r="GBE4" s="57"/>
      <c r="GBF4" s="57"/>
      <c r="GBQ4" s="57"/>
      <c r="GBR4" s="57"/>
      <c r="GCC4" s="57"/>
      <c r="GCD4" s="57"/>
      <c r="GCO4" s="57"/>
      <c r="GCP4" s="57"/>
      <c r="GDA4" s="57"/>
      <c r="GDB4" s="57"/>
      <c r="GDM4" s="57"/>
      <c r="GDN4" s="57"/>
      <c r="GDY4" s="57"/>
      <c r="GDZ4" s="57"/>
      <c r="GEK4" s="57"/>
      <c r="GEL4" s="57"/>
      <c r="GEW4" s="57"/>
      <c r="GEX4" s="57"/>
      <c r="GFI4" s="57"/>
      <c r="GFJ4" s="57"/>
      <c r="GFU4" s="57"/>
      <c r="GFV4" s="57"/>
      <c r="GGG4" s="57"/>
      <c r="GGH4" s="57"/>
      <c r="GGS4" s="57"/>
      <c r="GGT4" s="57"/>
      <c r="GHE4" s="57"/>
      <c r="GHF4" s="57"/>
      <c r="GHQ4" s="57"/>
      <c r="GHR4" s="57"/>
      <c r="GIC4" s="57"/>
      <c r="GID4" s="57"/>
      <c r="GIO4" s="57"/>
      <c r="GIP4" s="57"/>
      <c r="GJA4" s="57"/>
      <c r="GJB4" s="57"/>
      <c r="GJM4" s="57"/>
      <c r="GJN4" s="57"/>
      <c r="GJY4" s="57"/>
      <c r="GJZ4" s="57"/>
      <c r="GKK4" s="57"/>
      <c r="GKL4" s="57"/>
      <c r="GKW4" s="57"/>
      <c r="GKX4" s="57"/>
      <c r="GLI4" s="57"/>
      <c r="GLJ4" s="57"/>
      <c r="GLU4" s="57"/>
      <c r="GLV4" s="57"/>
      <c r="GMG4" s="57"/>
      <c r="GMH4" s="57"/>
      <c r="GMS4" s="57"/>
      <c r="GMT4" s="57"/>
      <c r="GNE4" s="57"/>
      <c r="GNF4" s="57"/>
      <c r="GNQ4" s="57"/>
      <c r="GNR4" s="57"/>
      <c r="GOC4" s="57"/>
      <c r="GOD4" s="57"/>
      <c r="GOO4" s="57"/>
      <c r="GOP4" s="57"/>
      <c r="GPA4" s="57"/>
      <c r="GPB4" s="57"/>
      <c r="GPM4" s="57"/>
      <c r="GPN4" s="57"/>
      <c r="GPY4" s="57"/>
      <c r="GPZ4" s="57"/>
      <c r="GQK4" s="57"/>
      <c r="GQL4" s="57"/>
      <c r="GQW4" s="57"/>
      <c r="GQX4" s="57"/>
      <c r="GRI4" s="57"/>
      <c r="GRJ4" s="57"/>
      <c r="GRU4" s="57"/>
      <c r="GRV4" s="57"/>
      <c r="GSG4" s="57"/>
      <c r="GSH4" s="57"/>
      <c r="GSS4" s="57"/>
      <c r="GST4" s="57"/>
      <c r="GTE4" s="57"/>
      <c r="GTF4" s="57"/>
      <c r="GTQ4" s="57"/>
      <c r="GTR4" s="57"/>
      <c r="GUC4" s="57"/>
      <c r="GUD4" s="57"/>
      <c r="GUO4" s="57"/>
      <c r="GUP4" s="57"/>
      <c r="GVA4" s="57"/>
      <c r="GVB4" s="57"/>
      <c r="GVM4" s="57"/>
      <c r="GVN4" s="57"/>
      <c r="GVY4" s="57"/>
      <c r="GVZ4" s="57"/>
      <c r="GWK4" s="57"/>
      <c r="GWL4" s="57"/>
      <c r="GWW4" s="57"/>
      <c r="GWX4" s="57"/>
      <c r="GXI4" s="57"/>
      <c r="GXJ4" s="57"/>
      <c r="GXU4" s="57"/>
      <c r="GXV4" s="57"/>
      <c r="GYG4" s="57"/>
      <c r="GYH4" s="57"/>
      <c r="GYS4" s="57"/>
      <c r="GYT4" s="57"/>
      <c r="GZE4" s="57"/>
      <c r="GZF4" s="57"/>
      <c r="GZQ4" s="57"/>
      <c r="GZR4" s="57"/>
      <c r="HAC4" s="57"/>
      <c r="HAD4" s="57"/>
      <c r="HAO4" s="57"/>
      <c r="HAP4" s="57"/>
      <c r="HBA4" s="57"/>
      <c r="HBB4" s="57"/>
      <c r="HBM4" s="57"/>
      <c r="HBN4" s="57"/>
      <c r="HBY4" s="57"/>
      <c r="HBZ4" s="57"/>
      <c r="HCK4" s="57"/>
      <c r="HCL4" s="57"/>
      <c r="HCW4" s="57"/>
      <c r="HCX4" s="57"/>
      <c r="HDI4" s="57"/>
      <c r="HDJ4" s="57"/>
      <c r="HDU4" s="57"/>
      <c r="HDV4" s="57"/>
      <c r="HEG4" s="57"/>
      <c r="HEH4" s="57"/>
      <c r="HES4" s="57"/>
      <c r="HET4" s="57"/>
      <c r="HFE4" s="57"/>
      <c r="HFF4" s="57"/>
      <c r="HFQ4" s="57"/>
      <c r="HFR4" s="57"/>
      <c r="HGC4" s="57"/>
      <c r="HGD4" s="57"/>
      <c r="HGO4" s="57"/>
      <c r="HGP4" s="57"/>
      <c r="HHA4" s="57"/>
      <c r="HHB4" s="57"/>
      <c r="HHM4" s="57"/>
      <c r="HHN4" s="57"/>
      <c r="HHY4" s="57"/>
      <c r="HHZ4" s="57"/>
      <c r="HIK4" s="57"/>
      <c r="HIL4" s="57"/>
      <c r="HIW4" s="57"/>
      <c r="HIX4" s="57"/>
      <c r="HJI4" s="57"/>
      <c r="HJJ4" s="57"/>
      <c r="HJU4" s="57"/>
      <c r="HJV4" s="57"/>
      <c r="HKG4" s="57"/>
      <c r="HKH4" s="57"/>
      <c r="HKS4" s="57"/>
      <c r="HKT4" s="57"/>
      <c r="HLE4" s="57"/>
      <c r="HLF4" s="57"/>
      <c r="HLQ4" s="57"/>
      <c r="HLR4" s="57"/>
      <c r="HMC4" s="57"/>
      <c r="HMD4" s="57"/>
      <c r="HMO4" s="57"/>
      <c r="HMP4" s="57"/>
      <c r="HNA4" s="57"/>
      <c r="HNB4" s="57"/>
      <c r="HNM4" s="57"/>
      <c r="HNN4" s="57"/>
      <c r="HNY4" s="57"/>
      <c r="HNZ4" s="57"/>
      <c r="HOK4" s="57"/>
      <c r="HOL4" s="57"/>
      <c r="HOW4" s="57"/>
      <c r="HOX4" s="57"/>
      <c r="HPI4" s="57"/>
      <c r="HPJ4" s="57"/>
      <c r="HPU4" s="57"/>
      <c r="HPV4" s="57"/>
      <c r="HQG4" s="57"/>
      <c r="HQH4" s="57"/>
      <c r="HQS4" s="57"/>
      <c r="HQT4" s="57"/>
      <c r="HRE4" s="57"/>
      <c r="HRF4" s="57"/>
      <c r="HRQ4" s="57"/>
      <c r="HRR4" s="57"/>
      <c r="HSC4" s="57"/>
      <c r="HSD4" s="57"/>
      <c r="HSO4" s="57"/>
      <c r="HSP4" s="57"/>
      <c r="HTA4" s="57"/>
      <c r="HTB4" s="57"/>
      <c r="HTM4" s="57"/>
      <c r="HTN4" s="57"/>
      <c r="HTY4" s="57"/>
      <c r="HTZ4" s="57"/>
      <c r="HUK4" s="57"/>
      <c r="HUL4" s="57"/>
      <c r="HUW4" s="57"/>
      <c r="HUX4" s="57"/>
      <c r="HVI4" s="57"/>
      <c r="HVJ4" s="57"/>
      <c r="HVU4" s="57"/>
      <c r="HVV4" s="57"/>
      <c r="HWG4" s="57"/>
      <c r="HWH4" s="57"/>
      <c r="HWS4" s="57"/>
      <c r="HWT4" s="57"/>
      <c r="HXE4" s="57"/>
      <c r="HXF4" s="57"/>
      <c r="HXQ4" s="57"/>
      <c r="HXR4" s="57"/>
      <c r="HYC4" s="57"/>
      <c r="HYD4" s="57"/>
      <c r="HYO4" s="57"/>
      <c r="HYP4" s="57"/>
      <c r="HZA4" s="57"/>
      <c r="HZB4" s="57"/>
      <c r="HZM4" s="57"/>
      <c r="HZN4" s="57"/>
      <c r="HZY4" s="57"/>
      <c r="HZZ4" s="57"/>
      <c r="IAK4" s="57"/>
      <c r="IAL4" s="57"/>
      <c r="IAW4" s="57"/>
      <c r="IAX4" s="57"/>
      <c r="IBI4" s="57"/>
      <c r="IBJ4" s="57"/>
      <c r="IBU4" s="57"/>
      <c r="IBV4" s="57"/>
      <c r="ICG4" s="57"/>
      <c r="ICH4" s="57"/>
      <c r="ICS4" s="57"/>
      <c r="ICT4" s="57"/>
      <c r="IDE4" s="57"/>
      <c r="IDF4" s="57"/>
      <c r="IDQ4" s="57"/>
      <c r="IDR4" s="57"/>
      <c r="IEC4" s="57"/>
      <c r="IED4" s="57"/>
      <c r="IEO4" s="57"/>
      <c r="IEP4" s="57"/>
      <c r="IFA4" s="57"/>
      <c r="IFB4" s="57"/>
      <c r="IFM4" s="57"/>
      <c r="IFN4" s="57"/>
      <c r="IFY4" s="57"/>
      <c r="IFZ4" s="57"/>
      <c r="IGK4" s="57"/>
      <c r="IGL4" s="57"/>
      <c r="IGW4" s="57"/>
      <c r="IGX4" s="57"/>
      <c r="IHI4" s="57"/>
      <c r="IHJ4" s="57"/>
      <c r="IHU4" s="57"/>
      <c r="IHV4" s="57"/>
      <c r="IIG4" s="57"/>
      <c r="IIH4" s="57"/>
      <c r="IIS4" s="57"/>
      <c r="IIT4" s="57"/>
      <c r="IJE4" s="57"/>
      <c r="IJF4" s="57"/>
      <c r="IJQ4" s="57"/>
      <c r="IJR4" s="57"/>
      <c r="IKC4" s="57"/>
      <c r="IKD4" s="57"/>
      <c r="IKO4" s="57"/>
      <c r="IKP4" s="57"/>
      <c r="ILA4" s="57"/>
      <c r="ILB4" s="57"/>
      <c r="ILM4" s="57"/>
      <c r="ILN4" s="57"/>
      <c r="ILY4" s="57"/>
      <c r="ILZ4" s="57"/>
      <c r="IMK4" s="57"/>
      <c r="IML4" s="57"/>
      <c r="IMW4" s="57"/>
      <c r="IMX4" s="57"/>
      <c r="INI4" s="57"/>
      <c r="INJ4" s="57"/>
      <c r="INU4" s="57"/>
      <c r="INV4" s="57"/>
      <c r="IOG4" s="57"/>
      <c r="IOH4" s="57"/>
      <c r="IOS4" s="57"/>
      <c r="IOT4" s="57"/>
      <c r="IPE4" s="57"/>
      <c r="IPF4" s="57"/>
      <c r="IPQ4" s="57"/>
      <c r="IPR4" s="57"/>
      <c r="IQC4" s="57"/>
      <c r="IQD4" s="57"/>
      <c r="IQO4" s="57"/>
      <c r="IQP4" s="57"/>
      <c r="IRA4" s="57"/>
      <c r="IRB4" s="57"/>
      <c r="IRM4" s="57"/>
      <c r="IRN4" s="57"/>
      <c r="IRY4" s="57"/>
      <c r="IRZ4" s="57"/>
      <c r="ISK4" s="57"/>
      <c r="ISL4" s="57"/>
      <c r="ISW4" s="57"/>
      <c r="ISX4" s="57"/>
      <c r="ITI4" s="57"/>
      <c r="ITJ4" s="57"/>
      <c r="ITU4" s="57"/>
      <c r="ITV4" s="57"/>
      <c r="IUG4" s="57"/>
      <c r="IUH4" s="57"/>
      <c r="IUS4" s="57"/>
      <c r="IUT4" s="57"/>
      <c r="IVE4" s="57"/>
      <c r="IVF4" s="57"/>
      <c r="IVQ4" s="57"/>
      <c r="IVR4" s="57"/>
      <c r="IWC4" s="57"/>
      <c r="IWD4" s="57"/>
      <c r="IWO4" s="57"/>
      <c r="IWP4" s="57"/>
      <c r="IXA4" s="57"/>
      <c r="IXB4" s="57"/>
      <c r="IXM4" s="57"/>
      <c r="IXN4" s="57"/>
      <c r="IXY4" s="57"/>
      <c r="IXZ4" s="57"/>
      <c r="IYK4" s="57"/>
      <c r="IYL4" s="57"/>
      <c r="IYW4" s="57"/>
      <c r="IYX4" s="57"/>
      <c r="IZI4" s="57"/>
      <c r="IZJ4" s="57"/>
      <c r="IZU4" s="57"/>
      <c r="IZV4" s="57"/>
      <c r="JAG4" s="57"/>
      <c r="JAH4" s="57"/>
      <c r="JAS4" s="57"/>
      <c r="JAT4" s="57"/>
      <c r="JBE4" s="57"/>
      <c r="JBF4" s="57"/>
      <c r="JBQ4" s="57"/>
      <c r="JBR4" s="57"/>
      <c r="JCC4" s="57"/>
      <c r="JCD4" s="57"/>
      <c r="JCO4" s="57"/>
      <c r="JCP4" s="57"/>
      <c r="JDA4" s="57"/>
      <c r="JDB4" s="57"/>
      <c r="JDM4" s="57"/>
      <c r="JDN4" s="57"/>
      <c r="JDY4" s="57"/>
      <c r="JDZ4" s="57"/>
      <c r="JEK4" s="57"/>
      <c r="JEL4" s="57"/>
      <c r="JEW4" s="57"/>
      <c r="JEX4" s="57"/>
      <c r="JFI4" s="57"/>
      <c r="JFJ4" s="57"/>
      <c r="JFU4" s="57"/>
      <c r="JFV4" s="57"/>
      <c r="JGG4" s="57"/>
      <c r="JGH4" s="57"/>
      <c r="JGS4" s="57"/>
      <c r="JGT4" s="57"/>
      <c r="JHE4" s="57"/>
      <c r="JHF4" s="57"/>
      <c r="JHQ4" s="57"/>
      <c r="JHR4" s="57"/>
      <c r="JIC4" s="57"/>
      <c r="JID4" s="57"/>
      <c r="JIO4" s="57"/>
      <c r="JIP4" s="57"/>
      <c r="JJA4" s="57"/>
      <c r="JJB4" s="57"/>
      <c r="JJM4" s="57"/>
      <c r="JJN4" s="57"/>
      <c r="JJY4" s="57"/>
      <c r="JJZ4" s="57"/>
      <c r="JKK4" s="57"/>
      <c r="JKL4" s="57"/>
      <c r="JKW4" s="57"/>
      <c r="JKX4" s="57"/>
      <c r="JLI4" s="57"/>
      <c r="JLJ4" s="57"/>
      <c r="JLU4" s="57"/>
      <c r="JLV4" s="57"/>
      <c r="JMG4" s="57"/>
      <c r="JMH4" s="57"/>
      <c r="JMS4" s="57"/>
      <c r="JMT4" s="57"/>
      <c r="JNE4" s="57"/>
      <c r="JNF4" s="57"/>
      <c r="JNQ4" s="57"/>
      <c r="JNR4" s="57"/>
      <c r="JOC4" s="57"/>
      <c r="JOD4" s="57"/>
      <c r="JOO4" s="57"/>
      <c r="JOP4" s="57"/>
      <c r="JPA4" s="57"/>
      <c r="JPB4" s="57"/>
      <c r="JPM4" s="57"/>
      <c r="JPN4" s="57"/>
      <c r="JPY4" s="57"/>
      <c r="JPZ4" s="57"/>
      <c r="JQK4" s="57"/>
      <c r="JQL4" s="57"/>
      <c r="JQW4" s="57"/>
      <c r="JQX4" s="57"/>
      <c r="JRI4" s="57"/>
      <c r="JRJ4" s="57"/>
      <c r="JRU4" s="57"/>
      <c r="JRV4" s="57"/>
      <c r="JSG4" s="57"/>
      <c r="JSH4" s="57"/>
      <c r="JSS4" s="57"/>
      <c r="JST4" s="57"/>
      <c r="JTE4" s="57"/>
      <c r="JTF4" s="57"/>
      <c r="JTQ4" s="57"/>
      <c r="JTR4" s="57"/>
      <c r="JUC4" s="57"/>
      <c r="JUD4" s="57"/>
      <c r="JUO4" s="57"/>
      <c r="JUP4" s="57"/>
      <c r="JVA4" s="57"/>
      <c r="JVB4" s="57"/>
      <c r="JVM4" s="57"/>
      <c r="JVN4" s="57"/>
      <c r="JVY4" s="57"/>
      <c r="JVZ4" s="57"/>
      <c r="JWK4" s="57"/>
      <c r="JWL4" s="57"/>
      <c r="JWW4" s="57"/>
      <c r="JWX4" s="57"/>
      <c r="JXI4" s="57"/>
      <c r="JXJ4" s="57"/>
      <c r="JXU4" s="57"/>
      <c r="JXV4" s="57"/>
      <c r="JYG4" s="57"/>
      <c r="JYH4" s="57"/>
      <c r="JYS4" s="57"/>
      <c r="JYT4" s="57"/>
      <c r="JZE4" s="57"/>
      <c r="JZF4" s="57"/>
      <c r="JZQ4" s="57"/>
      <c r="JZR4" s="57"/>
      <c r="KAC4" s="57"/>
      <c r="KAD4" s="57"/>
      <c r="KAO4" s="57"/>
      <c r="KAP4" s="57"/>
      <c r="KBA4" s="57"/>
      <c r="KBB4" s="57"/>
      <c r="KBM4" s="57"/>
      <c r="KBN4" s="57"/>
      <c r="KBY4" s="57"/>
      <c r="KBZ4" s="57"/>
      <c r="KCK4" s="57"/>
      <c r="KCL4" s="57"/>
      <c r="KCW4" s="57"/>
      <c r="KCX4" s="57"/>
      <c r="KDI4" s="57"/>
      <c r="KDJ4" s="57"/>
      <c r="KDU4" s="57"/>
      <c r="KDV4" s="57"/>
      <c r="KEG4" s="57"/>
      <c r="KEH4" s="57"/>
      <c r="KES4" s="57"/>
      <c r="KET4" s="57"/>
      <c r="KFE4" s="57"/>
      <c r="KFF4" s="57"/>
      <c r="KFQ4" s="57"/>
      <c r="KFR4" s="57"/>
      <c r="KGC4" s="57"/>
      <c r="KGD4" s="57"/>
      <c r="KGO4" s="57"/>
      <c r="KGP4" s="57"/>
      <c r="KHA4" s="57"/>
      <c r="KHB4" s="57"/>
      <c r="KHM4" s="57"/>
      <c r="KHN4" s="57"/>
      <c r="KHY4" s="57"/>
      <c r="KHZ4" s="57"/>
      <c r="KIK4" s="57"/>
      <c r="KIL4" s="57"/>
      <c r="KIW4" s="57"/>
      <c r="KIX4" s="57"/>
      <c r="KJI4" s="57"/>
      <c r="KJJ4" s="57"/>
      <c r="KJU4" s="57"/>
      <c r="KJV4" s="57"/>
      <c r="KKG4" s="57"/>
      <c r="KKH4" s="57"/>
      <c r="KKS4" s="57"/>
      <c r="KKT4" s="57"/>
      <c r="KLE4" s="57"/>
      <c r="KLF4" s="57"/>
      <c r="KLQ4" s="57"/>
      <c r="KLR4" s="57"/>
      <c r="KMC4" s="57"/>
      <c r="KMD4" s="57"/>
      <c r="KMO4" s="57"/>
      <c r="KMP4" s="57"/>
      <c r="KNA4" s="57"/>
      <c r="KNB4" s="57"/>
      <c r="KNM4" s="57"/>
      <c r="KNN4" s="57"/>
      <c r="KNY4" s="57"/>
      <c r="KNZ4" s="57"/>
      <c r="KOK4" s="57"/>
      <c r="KOL4" s="57"/>
      <c r="KOW4" s="57"/>
      <c r="KOX4" s="57"/>
      <c r="KPI4" s="57"/>
      <c r="KPJ4" s="57"/>
      <c r="KPU4" s="57"/>
      <c r="KPV4" s="57"/>
      <c r="KQG4" s="57"/>
      <c r="KQH4" s="57"/>
      <c r="KQS4" s="57"/>
      <c r="KQT4" s="57"/>
      <c r="KRE4" s="57"/>
      <c r="KRF4" s="57"/>
      <c r="KRQ4" s="57"/>
      <c r="KRR4" s="57"/>
      <c r="KSC4" s="57"/>
      <c r="KSD4" s="57"/>
      <c r="KSO4" s="57"/>
      <c r="KSP4" s="57"/>
      <c r="KTA4" s="57"/>
      <c r="KTB4" s="57"/>
      <c r="KTM4" s="57"/>
      <c r="KTN4" s="57"/>
      <c r="KTY4" s="57"/>
      <c r="KTZ4" s="57"/>
      <c r="KUK4" s="57"/>
      <c r="KUL4" s="57"/>
      <c r="KUW4" s="57"/>
      <c r="KUX4" s="57"/>
      <c r="KVI4" s="57"/>
      <c r="KVJ4" s="57"/>
      <c r="KVU4" s="57"/>
      <c r="KVV4" s="57"/>
      <c r="KWG4" s="57"/>
      <c r="KWH4" s="57"/>
      <c r="KWS4" s="57"/>
      <c r="KWT4" s="57"/>
      <c r="KXE4" s="57"/>
      <c r="KXF4" s="57"/>
      <c r="KXQ4" s="57"/>
      <c r="KXR4" s="57"/>
      <c r="KYC4" s="57"/>
      <c r="KYD4" s="57"/>
      <c r="KYO4" s="57"/>
      <c r="KYP4" s="57"/>
      <c r="KZA4" s="57"/>
      <c r="KZB4" s="57"/>
      <c r="KZM4" s="57"/>
      <c r="KZN4" s="57"/>
      <c r="KZY4" s="57"/>
      <c r="KZZ4" s="57"/>
      <c r="LAK4" s="57"/>
      <c r="LAL4" s="57"/>
      <c r="LAW4" s="57"/>
      <c r="LAX4" s="57"/>
      <c r="LBI4" s="57"/>
      <c r="LBJ4" s="57"/>
      <c r="LBU4" s="57"/>
      <c r="LBV4" s="57"/>
      <c r="LCG4" s="57"/>
      <c r="LCH4" s="57"/>
      <c r="LCS4" s="57"/>
      <c r="LCT4" s="57"/>
      <c r="LDE4" s="57"/>
      <c r="LDF4" s="57"/>
      <c r="LDQ4" s="57"/>
      <c r="LDR4" s="57"/>
      <c r="LEC4" s="57"/>
      <c r="LED4" s="57"/>
      <c r="LEO4" s="57"/>
      <c r="LEP4" s="57"/>
      <c r="LFA4" s="57"/>
      <c r="LFB4" s="57"/>
      <c r="LFM4" s="57"/>
      <c r="LFN4" s="57"/>
      <c r="LFY4" s="57"/>
      <c r="LFZ4" s="57"/>
      <c r="LGK4" s="57"/>
      <c r="LGL4" s="57"/>
      <c r="LGW4" s="57"/>
      <c r="LGX4" s="57"/>
      <c r="LHI4" s="57"/>
      <c r="LHJ4" s="57"/>
      <c r="LHU4" s="57"/>
      <c r="LHV4" s="57"/>
      <c r="LIG4" s="57"/>
      <c r="LIH4" s="57"/>
      <c r="LIS4" s="57"/>
      <c r="LIT4" s="57"/>
      <c r="LJE4" s="57"/>
      <c r="LJF4" s="57"/>
      <c r="LJQ4" s="57"/>
      <c r="LJR4" s="57"/>
      <c r="LKC4" s="57"/>
      <c r="LKD4" s="57"/>
      <c r="LKO4" s="57"/>
      <c r="LKP4" s="57"/>
      <c r="LLA4" s="57"/>
      <c r="LLB4" s="57"/>
      <c r="LLM4" s="57"/>
      <c r="LLN4" s="57"/>
      <c r="LLY4" s="57"/>
      <c r="LLZ4" s="57"/>
      <c r="LMK4" s="57"/>
      <c r="LML4" s="57"/>
      <c r="LMW4" s="57"/>
      <c r="LMX4" s="57"/>
      <c r="LNI4" s="57"/>
      <c r="LNJ4" s="57"/>
      <c r="LNU4" s="57"/>
      <c r="LNV4" s="57"/>
      <c r="LOG4" s="57"/>
      <c r="LOH4" s="57"/>
      <c r="LOS4" s="57"/>
      <c r="LOT4" s="57"/>
      <c r="LPE4" s="57"/>
      <c r="LPF4" s="57"/>
      <c r="LPQ4" s="57"/>
      <c r="LPR4" s="57"/>
      <c r="LQC4" s="57"/>
      <c r="LQD4" s="57"/>
      <c r="LQO4" s="57"/>
      <c r="LQP4" s="57"/>
      <c r="LRA4" s="57"/>
      <c r="LRB4" s="57"/>
      <c r="LRM4" s="57"/>
      <c r="LRN4" s="57"/>
      <c r="LRY4" s="57"/>
      <c r="LRZ4" s="57"/>
      <c r="LSK4" s="57"/>
      <c r="LSL4" s="57"/>
      <c r="LSW4" s="57"/>
      <c r="LSX4" s="57"/>
      <c r="LTI4" s="57"/>
      <c r="LTJ4" s="57"/>
      <c r="LTU4" s="57"/>
      <c r="LTV4" s="57"/>
      <c r="LUG4" s="57"/>
      <c r="LUH4" s="57"/>
      <c r="LUS4" s="57"/>
      <c r="LUT4" s="57"/>
      <c r="LVE4" s="57"/>
      <c r="LVF4" s="57"/>
      <c r="LVQ4" s="57"/>
      <c r="LVR4" s="57"/>
      <c r="LWC4" s="57"/>
      <c r="LWD4" s="57"/>
      <c r="LWO4" s="57"/>
      <c r="LWP4" s="57"/>
      <c r="LXA4" s="57"/>
      <c r="LXB4" s="57"/>
      <c r="LXM4" s="57"/>
      <c r="LXN4" s="57"/>
      <c r="LXY4" s="57"/>
      <c r="LXZ4" s="57"/>
      <c r="LYK4" s="57"/>
      <c r="LYL4" s="57"/>
      <c r="LYW4" s="57"/>
      <c r="LYX4" s="57"/>
      <c r="LZI4" s="57"/>
      <c r="LZJ4" s="57"/>
      <c r="LZU4" s="57"/>
      <c r="LZV4" s="57"/>
      <c r="MAG4" s="57"/>
      <c r="MAH4" s="57"/>
      <c r="MAS4" s="57"/>
      <c r="MAT4" s="57"/>
      <c r="MBE4" s="57"/>
      <c r="MBF4" s="57"/>
      <c r="MBQ4" s="57"/>
      <c r="MBR4" s="57"/>
      <c r="MCC4" s="57"/>
      <c r="MCD4" s="57"/>
      <c r="MCO4" s="57"/>
      <c r="MCP4" s="57"/>
      <c r="MDA4" s="57"/>
      <c r="MDB4" s="57"/>
      <c r="MDM4" s="57"/>
      <c r="MDN4" s="57"/>
      <c r="MDY4" s="57"/>
      <c r="MDZ4" s="57"/>
      <c r="MEK4" s="57"/>
      <c r="MEL4" s="57"/>
      <c r="MEW4" s="57"/>
      <c r="MEX4" s="57"/>
      <c r="MFI4" s="57"/>
      <c r="MFJ4" s="57"/>
      <c r="MFU4" s="57"/>
      <c r="MFV4" s="57"/>
      <c r="MGG4" s="57"/>
      <c r="MGH4" s="57"/>
      <c r="MGS4" s="57"/>
      <c r="MGT4" s="57"/>
      <c r="MHE4" s="57"/>
      <c r="MHF4" s="57"/>
      <c r="MHQ4" s="57"/>
      <c r="MHR4" s="57"/>
      <c r="MIC4" s="57"/>
      <c r="MID4" s="57"/>
      <c r="MIO4" s="57"/>
      <c r="MIP4" s="57"/>
      <c r="MJA4" s="57"/>
      <c r="MJB4" s="57"/>
      <c r="MJM4" s="57"/>
      <c r="MJN4" s="57"/>
      <c r="MJY4" s="57"/>
      <c r="MJZ4" s="57"/>
      <c r="MKK4" s="57"/>
      <c r="MKL4" s="57"/>
      <c r="MKW4" s="57"/>
      <c r="MKX4" s="57"/>
      <c r="MLI4" s="57"/>
      <c r="MLJ4" s="57"/>
      <c r="MLU4" s="57"/>
      <c r="MLV4" s="57"/>
      <c r="MMG4" s="57"/>
      <c r="MMH4" s="57"/>
      <c r="MMS4" s="57"/>
      <c r="MMT4" s="57"/>
      <c r="MNE4" s="57"/>
      <c r="MNF4" s="57"/>
      <c r="MNQ4" s="57"/>
      <c r="MNR4" s="57"/>
      <c r="MOC4" s="57"/>
      <c r="MOD4" s="57"/>
      <c r="MOO4" s="57"/>
      <c r="MOP4" s="57"/>
      <c r="MPA4" s="57"/>
      <c r="MPB4" s="57"/>
      <c r="MPM4" s="57"/>
      <c r="MPN4" s="57"/>
      <c r="MPY4" s="57"/>
      <c r="MPZ4" s="57"/>
      <c r="MQK4" s="57"/>
      <c r="MQL4" s="57"/>
      <c r="MQW4" s="57"/>
      <c r="MQX4" s="57"/>
      <c r="MRI4" s="57"/>
      <c r="MRJ4" s="57"/>
      <c r="MRU4" s="57"/>
      <c r="MRV4" s="57"/>
      <c r="MSG4" s="57"/>
      <c r="MSH4" s="57"/>
      <c r="MSS4" s="57"/>
      <c r="MST4" s="57"/>
      <c r="MTE4" s="57"/>
      <c r="MTF4" s="57"/>
      <c r="MTQ4" s="57"/>
      <c r="MTR4" s="57"/>
      <c r="MUC4" s="57"/>
      <c r="MUD4" s="57"/>
      <c r="MUO4" s="57"/>
      <c r="MUP4" s="57"/>
      <c r="MVA4" s="57"/>
      <c r="MVB4" s="57"/>
      <c r="MVM4" s="57"/>
      <c r="MVN4" s="57"/>
      <c r="MVY4" s="57"/>
      <c r="MVZ4" s="57"/>
      <c r="MWK4" s="57"/>
      <c r="MWL4" s="57"/>
      <c r="MWW4" s="57"/>
      <c r="MWX4" s="57"/>
      <c r="MXI4" s="57"/>
      <c r="MXJ4" s="57"/>
      <c r="MXU4" s="57"/>
      <c r="MXV4" s="57"/>
      <c r="MYG4" s="57"/>
      <c r="MYH4" s="57"/>
      <c r="MYS4" s="57"/>
      <c r="MYT4" s="57"/>
      <c r="MZE4" s="57"/>
      <c r="MZF4" s="57"/>
      <c r="MZQ4" s="57"/>
      <c r="MZR4" s="57"/>
      <c r="NAC4" s="57"/>
      <c r="NAD4" s="57"/>
      <c r="NAO4" s="57"/>
      <c r="NAP4" s="57"/>
      <c r="NBA4" s="57"/>
      <c r="NBB4" s="57"/>
      <c r="NBM4" s="57"/>
      <c r="NBN4" s="57"/>
      <c r="NBY4" s="57"/>
      <c r="NBZ4" s="57"/>
      <c r="NCK4" s="57"/>
      <c r="NCL4" s="57"/>
      <c r="NCW4" s="57"/>
      <c r="NCX4" s="57"/>
      <c r="NDI4" s="57"/>
      <c r="NDJ4" s="57"/>
      <c r="NDU4" s="57"/>
      <c r="NDV4" s="57"/>
      <c r="NEG4" s="57"/>
      <c r="NEH4" s="57"/>
      <c r="NES4" s="57"/>
      <c r="NET4" s="57"/>
      <c r="NFE4" s="57"/>
      <c r="NFF4" s="57"/>
      <c r="NFQ4" s="57"/>
      <c r="NFR4" s="57"/>
      <c r="NGC4" s="57"/>
      <c r="NGD4" s="57"/>
      <c r="NGO4" s="57"/>
      <c r="NGP4" s="57"/>
      <c r="NHA4" s="57"/>
      <c r="NHB4" s="57"/>
      <c r="NHM4" s="57"/>
      <c r="NHN4" s="57"/>
      <c r="NHY4" s="57"/>
      <c r="NHZ4" s="57"/>
      <c r="NIK4" s="57"/>
      <c r="NIL4" s="57"/>
      <c r="NIW4" s="57"/>
      <c r="NIX4" s="57"/>
      <c r="NJI4" s="57"/>
      <c r="NJJ4" s="57"/>
      <c r="NJU4" s="57"/>
      <c r="NJV4" s="57"/>
      <c r="NKG4" s="57"/>
      <c r="NKH4" s="57"/>
      <c r="NKS4" s="57"/>
      <c r="NKT4" s="57"/>
      <c r="NLE4" s="57"/>
      <c r="NLF4" s="57"/>
      <c r="NLQ4" s="57"/>
      <c r="NLR4" s="57"/>
      <c r="NMC4" s="57"/>
      <c r="NMD4" s="57"/>
      <c r="NMO4" s="57"/>
      <c r="NMP4" s="57"/>
      <c r="NNA4" s="57"/>
      <c r="NNB4" s="57"/>
      <c r="NNM4" s="57"/>
      <c r="NNN4" s="57"/>
      <c r="NNY4" s="57"/>
      <c r="NNZ4" s="57"/>
      <c r="NOK4" s="57"/>
      <c r="NOL4" s="57"/>
      <c r="NOW4" s="57"/>
      <c r="NOX4" s="57"/>
      <c r="NPI4" s="57"/>
      <c r="NPJ4" s="57"/>
      <c r="NPU4" s="57"/>
      <c r="NPV4" s="57"/>
      <c r="NQG4" s="57"/>
      <c r="NQH4" s="57"/>
      <c r="NQS4" s="57"/>
      <c r="NQT4" s="57"/>
      <c r="NRE4" s="57"/>
      <c r="NRF4" s="57"/>
      <c r="NRQ4" s="57"/>
      <c r="NRR4" s="57"/>
      <c r="NSC4" s="57"/>
      <c r="NSD4" s="57"/>
      <c r="NSO4" s="57"/>
      <c r="NSP4" s="57"/>
      <c r="NTA4" s="57"/>
      <c r="NTB4" s="57"/>
      <c r="NTM4" s="57"/>
      <c r="NTN4" s="57"/>
      <c r="NTY4" s="57"/>
      <c r="NTZ4" s="57"/>
      <c r="NUK4" s="57"/>
      <c r="NUL4" s="57"/>
      <c r="NUW4" s="57"/>
      <c r="NUX4" s="57"/>
      <c r="NVI4" s="57"/>
      <c r="NVJ4" s="57"/>
      <c r="NVU4" s="57"/>
      <c r="NVV4" s="57"/>
      <c r="NWG4" s="57"/>
      <c r="NWH4" s="57"/>
      <c r="NWS4" s="57"/>
      <c r="NWT4" s="57"/>
      <c r="NXE4" s="57"/>
      <c r="NXF4" s="57"/>
      <c r="NXQ4" s="57"/>
      <c r="NXR4" s="57"/>
      <c r="NYC4" s="57"/>
      <c r="NYD4" s="57"/>
      <c r="NYO4" s="57"/>
      <c r="NYP4" s="57"/>
      <c r="NZA4" s="57"/>
      <c r="NZB4" s="57"/>
      <c r="NZM4" s="57"/>
      <c r="NZN4" s="57"/>
      <c r="NZY4" s="57"/>
      <c r="NZZ4" s="57"/>
      <c r="OAK4" s="57"/>
      <c r="OAL4" s="57"/>
      <c r="OAW4" s="57"/>
      <c r="OAX4" s="57"/>
      <c r="OBI4" s="57"/>
      <c r="OBJ4" s="57"/>
      <c r="OBU4" s="57"/>
      <c r="OBV4" s="57"/>
      <c r="OCG4" s="57"/>
      <c r="OCH4" s="57"/>
      <c r="OCS4" s="57"/>
      <c r="OCT4" s="57"/>
      <c r="ODE4" s="57"/>
      <c r="ODF4" s="57"/>
      <c r="ODQ4" s="57"/>
      <c r="ODR4" s="57"/>
      <c r="OEC4" s="57"/>
      <c r="OED4" s="57"/>
      <c r="OEO4" s="57"/>
      <c r="OEP4" s="57"/>
      <c r="OFA4" s="57"/>
      <c r="OFB4" s="57"/>
      <c r="OFM4" s="57"/>
      <c r="OFN4" s="57"/>
      <c r="OFY4" s="57"/>
      <c r="OFZ4" s="57"/>
      <c r="OGK4" s="57"/>
      <c r="OGL4" s="57"/>
      <c r="OGW4" s="57"/>
      <c r="OGX4" s="57"/>
      <c r="OHI4" s="57"/>
      <c r="OHJ4" s="57"/>
      <c r="OHU4" s="57"/>
      <c r="OHV4" s="57"/>
      <c r="OIG4" s="57"/>
      <c r="OIH4" s="57"/>
      <c r="OIS4" s="57"/>
      <c r="OIT4" s="57"/>
      <c r="OJE4" s="57"/>
      <c r="OJF4" s="57"/>
      <c r="OJQ4" s="57"/>
      <c r="OJR4" s="57"/>
      <c r="OKC4" s="57"/>
      <c r="OKD4" s="57"/>
      <c r="OKO4" s="57"/>
      <c r="OKP4" s="57"/>
      <c r="OLA4" s="57"/>
      <c r="OLB4" s="57"/>
      <c r="OLM4" s="57"/>
      <c r="OLN4" s="57"/>
      <c r="OLY4" s="57"/>
      <c r="OLZ4" s="57"/>
      <c r="OMK4" s="57"/>
      <c r="OML4" s="57"/>
      <c r="OMW4" s="57"/>
      <c r="OMX4" s="57"/>
      <c r="ONI4" s="57"/>
      <c r="ONJ4" s="57"/>
      <c r="ONU4" s="57"/>
      <c r="ONV4" s="57"/>
      <c r="OOG4" s="57"/>
      <c r="OOH4" s="57"/>
      <c r="OOS4" s="57"/>
      <c r="OOT4" s="57"/>
      <c r="OPE4" s="57"/>
      <c r="OPF4" s="57"/>
      <c r="OPQ4" s="57"/>
      <c r="OPR4" s="57"/>
      <c r="OQC4" s="57"/>
      <c r="OQD4" s="57"/>
      <c r="OQO4" s="57"/>
      <c r="OQP4" s="57"/>
      <c r="ORA4" s="57"/>
      <c r="ORB4" s="57"/>
      <c r="ORM4" s="57"/>
      <c r="ORN4" s="57"/>
      <c r="ORY4" s="57"/>
      <c r="ORZ4" s="57"/>
      <c r="OSK4" s="57"/>
      <c r="OSL4" s="57"/>
      <c r="OSW4" s="57"/>
      <c r="OSX4" s="57"/>
      <c r="OTI4" s="57"/>
      <c r="OTJ4" s="57"/>
      <c r="OTU4" s="57"/>
      <c r="OTV4" s="57"/>
      <c r="OUG4" s="57"/>
      <c r="OUH4" s="57"/>
      <c r="OUS4" s="57"/>
      <c r="OUT4" s="57"/>
      <c r="OVE4" s="57"/>
      <c r="OVF4" s="57"/>
      <c r="OVQ4" s="57"/>
      <c r="OVR4" s="57"/>
      <c r="OWC4" s="57"/>
      <c r="OWD4" s="57"/>
      <c r="OWO4" s="57"/>
      <c r="OWP4" s="57"/>
      <c r="OXA4" s="57"/>
      <c r="OXB4" s="57"/>
      <c r="OXM4" s="57"/>
      <c r="OXN4" s="57"/>
      <c r="OXY4" s="57"/>
      <c r="OXZ4" s="57"/>
      <c r="OYK4" s="57"/>
      <c r="OYL4" s="57"/>
      <c r="OYW4" s="57"/>
      <c r="OYX4" s="57"/>
      <c r="OZI4" s="57"/>
      <c r="OZJ4" s="57"/>
      <c r="OZU4" s="57"/>
      <c r="OZV4" s="57"/>
      <c r="PAG4" s="57"/>
      <c r="PAH4" s="57"/>
      <c r="PAS4" s="57"/>
      <c r="PAT4" s="57"/>
      <c r="PBE4" s="57"/>
      <c r="PBF4" s="57"/>
      <c r="PBQ4" s="57"/>
      <c r="PBR4" s="57"/>
      <c r="PCC4" s="57"/>
      <c r="PCD4" s="57"/>
      <c r="PCO4" s="57"/>
      <c r="PCP4" s="57"/>
      <c r="PDA4" s="57"/>
      <c r="PDB4" s="57"/>
      <c r="PDM4" s="57"/>
      <c r="PDN4" s="57"/>
      <c r="PDY4" s="57"/>
      <c r="PDZ4" s="57"/>
      <c r="PEK4" s="57"/>
      <c r="PEL4" s="57"/>
      <c r="PEW4" s="57"/>
      <c r="PEX4" s="57"/>
      <c r="PFI4" s="57"/>
      <c r="PFJ4" s="57"/>
      <c r="PFU4" s="57"/>
      <c r="PFV4" s="57"/>
      <c r="PGG4" s="57"/>
      <c r="PGH4" s="57"/>
      <c r="PGS4" s="57"/>
      <c r="PGT4" s="57"/>
      <c r="PHE4" s="57"/>
      <c r="PHF4" s="57"/>
      <c r="PHQ4" s="57"/>
      <c r="PHR4" s="57"/>
      <c r="PIC4" s="57"/>
      <c r="PID4" s="57"/>
      <c r="PIO4" s="57"/>
      <c r="PIP4" s="57"/>
      <c r="PJA4" s="57"/>
      <c r="PJB4" s="57"/>
      <c r="PJM4" s="57"/>
      <c r="PJN4" s="57"/>
      <c r="PJY4" s="57"/>
      <c r="PJZ4" s="57"/>
      <c r="PKK4" s="57"/>
      <c r="PKL4" s="57"/>
      <c r="PKW4" s="57"/>
      <c r="PKX4" s="57"/>
      <c r="PLI4" s="57"/>
      <c r="PLJ4" s="57"/>
      <c r="PLU4" s="57"/>
      <c r="PLV4" s="57"/>
      <c r="PMG4" s="57"/>
      <c r="PMH4" s="57"/>
      <c r="PMS4" s="57"/>
      <c r="PMT4" s="57"/>
      <c r="PNE4" s="57"/>
      <c r="PNF4" s="57"/>
      <c r="PNQ4" s="57"/>
      <c r="PNR4" s="57"/>
      <c r="POC4" s="57"/>
      <c r="POD4" s="57"/>
      <c r="POO4" s="57"/>
      <c r="POP4" s="57"/>
      <c r="PPA4" s="57"/>
      <c r="PPB4" s="57"/>
      <c r="PPM4" s="57"/>
      <c r="PPN4" s="57"/>
      <c r="PPY4" s="57"/>
      <c r="PPZ4" s="57"/>
      <c r="PQK4" s="57"/>
      <c r="PQL4" s="57"/>
      <c r="PQW4" s="57"/>
      <c r="PQX4" s="57"/>
      <c r="PRI4" s="57"/>
      <c r="PRJ4" s="57"/>
      <c r="PRU4" s="57"/>
      <c r="PRV4" s="57"/>
      <c r="PSG4" s="57"/>
      <c r="PSH4" s="57"/>
      <c r="PSS4" s="57"/>
      <c r="PST4" s="57"/>
      <c r="PTE4" s="57"/>
      <c r="PTF4" s="57"/>
      <c r="PTQ4" s="57"/>
      <c r="PTR4" s="57"/>
      <c r="PUC4" s="57"/>
      <c r="PUD4" s="57"/>
      <c r="PUO4" s="57"/>
      <c r="PUP4" s="57"/>
      <c r="PVA4" s="57"/>
      <c r="PVB4" s="57"/>
      <c r="PVM4" s="57"/>
      <c r="PVN4" s="57"/>
      <c r="PVY4" s="57"/>
      <c r="PVZ4" s="57"/>
      <c r="PWK4" s="57"/>
      <c r="PWL4" s="57"/>
      <c r="PWW4" s="57"/>
      <c r="PWX4" s="57"/>
      <c r="PXI4" s="57"/>
      <c r="PXJ4" s="57"/>
      <c r="PXU4" s="57"/>
      <c r="PXV4" s="57"/>
      <c r="PYG4" s="57"/>
      <c r="PYH4" s="57"/>
      <c r="PYS4" s="57"/>
      <c r="PYT4" s="57"/>
      <c r="PZE4" s="57"/>
      <c r="PZF4" s="57"/>
      <c r="PZQ4" s="57"/>
      <c r="PZR4" s="57"/>
      <c r="QAC4" s="57"/>
      <c r="QAD4" s="57"/>
      <c r="QAO4" s="57"/>
      <c r="QAP4" s="57"/>
      <c r="QBA4" s="57"/>
      <c r="QBB4" s="57"/>
      <c r="QBM4" s="57"/>
      <c r="QBN4" s="57"/>
      <c r="QBY4" s="57"/>
      <c r="QBZ4" s="57"/>
      <c r="QCK4" s="57"/>
      <c r="QCL4" s="57"/>
      <c r="QCW4" s="57"/>
      <c r="QCX4" s="57"/>
      <c r="QDI4" s="57"/>
      <c r="QDJ4" s="57"/>
      <c r="QDU4" s="57"/>
      <c r="QDV4" s="57"/>
      <c r="QEG4" s="57"/>
      <c r="QEH4" s="57"/>
      <c r="QES4" s="57"/>
      <c r="QET4" s="57"/>
      <c r="QFE4" s="57"/>
      <c r="QFF4" s="57"/>
      <c r="QFQ4" s="57"/>
      <c r="QFR4" s="57"/>
      <c r="QGC4" s="57"/>
      <c r="QGD4" s="57"/>
      <c r="QGO4" s="57"/>
      <c r="QGP4" s="57"/>
      <c r="QHA4" s="57"/>
      <c r="QHB4" s="57"/>
      <c r="QHM4" s="57"/>
      <c r="QHN4" s="57"/>
      <c r="QHY4" s="57"/>
      <c r="QHZ4" s="57"/>
      <c r="QIK4" s="57"/>
      <c r="QIL4" s="57"/>
      <c r="QIW4" s="57"/>
      <c r="QIX4" s="57"/>
      <c r="QJI4" s="57"/>
      <c r="QJJ4" s="57"/>
      <c r="QJU4" s="57"/>
      <c r="QJV4" s="57"/>
      <c r="QKG4" s="57"/>
      <c r="QKH4" s="57"/>
      <c r="QKS4" s="57"/>
      <c r="QKT4" s="57"/>
      <c r="QLE4" s="57"/>
      <c r="QLF4" s="57"/>
      <c r="QLQ4" s="57"/>
      <c r="QLR4" s="57"/>
      <c r="QMC4" s="57"/>
      <c r="QMD4" s="57"/>
      <c r="QMO4" s="57"/>
      <c r="QMP4" s="57"/>
      <c r="QNA4" s="57"/>
      <c r="QNB4" s="57"/>
      <c r="QNM4" s="57"/>
      <c r="QNN4" s="57"/>
      <c r="QNY4" s="57"/>
      <c r="QNZ4" s="57"/>
      <c r="QOK4" s="57"/>
      <c r="QOL4" s="57"/>
      <c r="QOW4" s="57"/>
      <c r="QOX4" s="57"/>
      <c r="QPI4" s="57"/>
      <c r="QPJ4" s="57"/>
      <c r="QPU4" s="57"/>
      <c r="QPV4" s="57"/>
      <c r="QQG4" s="57"/>
      <c r="QQH4" s="57"/>
      <c r="QQS4" s="57"/>
      <c r="QQT4" s="57"/>
      <c r="QRE4" s="57"/>
      <c r="QRF4" s="57"/>
      <c r="QRQ4" s="57"/>
      <c r="QRR4" s="57"/>
      <c r="QSC4" s="57"/>
      <c r="QSD4" s="57"/>
      <c r="QSO4" s="57"/>
      <c r="QSP4" s="57"/>
      <c r="QTA4" s="57"/>
      <c r="QTB4" s="57"/>
      <c r="QTM4" s="57"/>
      <c r="QTN4" s="57"/>
      <c r="QTY4" s="57"/>
      <c r="QTZ4" s="57"/>
      <c r="QUK4" s="57"/>
      <c r="QUL4" s="57"/>
      <c r="QUW4" s="57"/>
      <c r="QUX4" s="57"/>
      <c r="QVI4" s="57"/>
      <c r="QVJ4" s="57"/>
      <c r="QVU4" s="57"/>
      <c r="QVV4" s="57"/>
      <c r="QWG4" s="57"/>
      <c r="QWH4" s="57"/>
      <c r="QWS4" s="57"/>
      <c r="QWT4" s="57"/>
      <c r="QXE4" s="57"/>
      <c r="QXF4" s="57"/>
      <c r="QXQ4" s="57"/>
      <c r="QXR4" s="57"/>
      <c r="QYC4" s="57"/>
      <c r="QYD4" s="57"/>
      <c r="QYO4" s="57"/>
      <c r="QYP4" s="57"/>
      <c r="QZA4" s="57"/>
      <c r="QZB4" s="57"/>
      <c r="QZM4" s="57"/>
      <c r="QZN4" s="57"/>
      <c r="QZY4" s="57"/>
      <c r="QZZ4" s="57"/>
      <c r="RAK4" s="57"/>
      <c r="RAL4" s="57"/>
      <c r="RAW4" s="57"/>
      <c r="RAX4" s="57"/>
      <c r="RBI4" s="57"/>
      <c r="RBJ4" s="57"/>
      <c r="RBU4" s="57"/>
      <c r="RBV4" s="57"/>
      <c r="RCG4" s="57"/>
      <c r="RCH4" s="57"/>
      <c r="RCS4" s="57"/>
      <c r="RCT4" s="57"/>
      <c r="RDE4" s="57"/>
      <c r="RDF4" s="57"/>
      <c r="RDQ4" s="57"/>
      <c r="RDR4" s="57"/>
      <c r="REC4" s="57"/>
      <c r="RED4" s="57"/>
      <c r="REO4" s="57"/>
      <c r="REP4" s="57"/>
      <c r="RFA4" s="57"/>
      <c r="RFB4" s="57"/>
      <c r="RFM4" s="57"/>
      <c r="RFN4" s="57"/>
      <c r="RFY4" s="57"/>
      <c r="RFZ4" s="57"/>
      <c r="RGK4" s="57"/>
      <c r="RGL4" s="57"/>
      <c r="RGW4" s="57"/>
      <c r="RGX4" s="57"/>
      <c r="RHI4" s="57"/>
      <c r="RHJ4" s="57"/>
      <c r="RHU4" s="57"/>
      <c r="RHV4" s="57"/>
      <c r="RIG4" s="57"/>
      <c r="RIH4" s="57"/>
      <c r="RIS4" s="57"/>
      <c r="RIT4" s="57"/>
      <c r="RJE4" s="57"/>
      <c r="RJF4" s="57"/>
      <c r="RJQ4" s="57"/>
      <c r="RJR4" s="57"/>
      <c r="RKC4" s="57"/>
      <c r="RKD4" s="57"/>
      <c r="RKO4" s="57"/>
      <c r="RKP4" s="57"/>
      <c r="RLA4" s="57"/>
      <c r="RLB4" s="57"/>
      <c r="RLM4" s="57"/>
      <c r="RLN4" s="57"/>
      <c r="RLY4" s="57"/>
      <c r="RLZ4" s="57"/>
      <c r="RMK4" s="57"/>
      <c r="RML4" s="57"/>
      <c r="RMW4" s="57"/>
      <c r="RMX4" s="57"/>
      <c r="RNI4" s="57"/>
      <c r="RNJ4" s="57"/>
      <c r="RNU4" s="57"/>
      <c r="RNV4" s="57"/>
      <c r="ROG4" s="57"/>
      <c r="ROH4" s="57"/>
      <c r="ROS4" s="57"/>
      <c r="ROT4" s="57"/>
      <c r="RPE4" s="57"/>
      <c r="RPF4" s="57"/>
      <c r="RPQ4" s="57"/>
      <c r="RPR4" s="57"/>
      <c r="RQC4" s="57"/>
      <c r="RQD4" s="57"/>
      <c r="RQO4" s="57"/>
      <c r="RQP4" s="57"/>
      <c r="RRA4" s="57"/>
      <c r="RRB4" s="57"/>
      <c r="RRM4" s="57"/>
      <c r="RRN4" s="57"/>
      <c r="RRY4" s="57"/>
      <c r="RRZ4" s="57"/>
      <c r="RSK4" s="57"/>
      <c r="RSL4" s="57"/>
      <c r="RSW4" s="57"/>
      <c r="RSX4" s="57"/>
      <c r="RTI4" s="57"/>
      <c r="RTJ4" s="57"/>
      <c r="RTU4" s="57"/>
      <c r="RTV4" s="57"/>
      <c r="RUG4" s="57"/>
      <c r="RUH4" s="57"/>
      <c r="RUS4" s="57"/>
      <c r="RUT4" s="57"/>
      <c r="RVE4" s="57"/>
      <c r="RVF4" s="57"/>
      <c r="RVQ4" s="57"/>
      <c r="RVR4" s="57"/>
      <c r="RWC4" s="57"/>
      <c r="RWD4" s="57"/>
      <c r="RWO4" s="57"/>
      <c r="RWP4" s="57"/>
      <c r="RXA4" s="57"/>
      <c r="RXB4" s="57"/>
      <c r="RXM4" s="57"/>
      <c r="RXN4" s="57"/>
      <c r="RXY4" s="57"/>
      <c r="RXZ4" s="57"/>
      <c r="RYK4" s="57"/>
      <c r="RYL4" s="57"/>
      <c r="RYW4" s="57"/>
      <c r="RYX4" s="57"/>
      <c r="RZI4" s="57"/>
      <c r="RZJ4" s="57"/>
      <c r="RZU4" s="57"/>
      <c r="RZV4" s="57"/>
      <c r="SAG4" s="57"/>
      <c r="SAH4" s="57"/>
      <c r="SAS4" s="57"/>
      <c r="SAT4" s="57"/>
      <c r="SBE4" s="57"/>
      <c r="SBF4" s="57"/>
      <c r="SBQ4" s="57"/>
      <c r="SBR4" s="57"/>
      <c r="SCC4" s="57"/>
      <c r="SCD4" s="57"/>
      <c r="SCO4" s="57"/>
      <c r="SCP4" s="57"/>
      <c r="SDA4" s="57"/>
      <c r="SDB4" s="57"/>
      <c r="SDM4" s="57"/>
      <c r="SDN4" s="57"/>
      <c r="SDY4" s="57"/>
      <c r="SDZ4" s="57"/>
      <c r="SEK4" s="57"/>
      <c r="SEL4" s="57"/>
      <c r="SEW4" s="57"/>
      <c r="SEX4" s="57"/>
      <c r="SFI4" s="57"/>
      <c r="SFJ4" s="57"/>
      <c r="SFU4" s="57"/>
      <c r="SFV4" s="57"/>
      <c r="SGG4" s="57"/>
      <c r="SGH4" s="57"/>
      <c r="SGS4" s="57"/>
      <c r="SGT4" s="57"/>
      <c r="SHE4" s="57"/>
      <c r="SHF4" s="57"/>
      <c r="SHQ4" s="57"/>
      <c r="SHR4" s="57"/>
      <c r="SIC4" s="57"/>
      <c r="SID4" s="57"/>
      <c r="SIO4" s="57"/>
      <c r="SIP4" s="57"/>
      <c r="SJA4" s="57"/>
      <c r="SJB4" s="57"/>
      <c r="SJM4" s="57"/>
      <c r="SJN4" s="57"/>
      <c r="SJY4" s="57"/>
      <c r="SJZ4" s="57"/>
      <c r="SKK4" s="57"/>
      <c r="SKL4" s="57"/>
      <c r="SKW4" s="57"/>
      <c r="SKX4" s="57"/>
      <c r="SLI4" s="57"/>
      <c r="SLJ4" s="57"/>
      <c r="SLU4" s="57"/>
      <c r="SLV4" s="57"/>
      <c r="SMG4" s="57"/>
      <c r="SMH4" s="57"/>
      <c r="SMS4" s="57"/>
      <c r="SMT4" s="57"/>
      <c r="SNE4" s="57"/>
      <c r="SNF4" s="57"/>
      <c r="SNQ4" s="57"/>
      <c r="SNR4" s="57"/>
      <c r="SOC4" s="57"/>
      <c r="SOD4" s="57"/>
      <c r="SOO4" s="57"/>
      <c r="SOP4" s="57"/>
      <c r="SPA4" s="57"/>
      <c r="SPB4" s="57"/>
      <c r="SPM4" s="57"/>
      <c r="SPN4" s="57"/>
      <c r="SPY4" s="57"/>
      <c r="SPZ4" s="57"/>
      <c r="SQK4" s="57"/>
      <c r="SQL4" s="57"/>
      <c r="SQW4" s="57"/>
      <c r="SQX4" s="57"/>
      <c r="SRI4" s="57"/>
      <c r="SRJ4" s="57"/>
      <c r="SRU4" s="57"/>
      <c r="SRV4" s="57"/>
      <c r="SSG4" s="57"/>
      <c r="SSH4" s="57"/>
      <c r="SSS4" s="57"/>
      <c r="SST4" s="57"/>
      <c r="STE4" s="57"/>
      <c r="STF4" s="57"/>
      <c r="STQ4" s="57"/>
      <c r="STR4" s="57"/>
      <c r="SUC4" s="57"/>
      <c r="SUD4" s="57"/>
      <c r="SUO4" s="57"/>
      <c r="SUP4" s="57"/>
      <c r="SVA4" s="57"/>
      <c r="SVB4" s="57"/>
      <c r="SVM4" s="57"/>
      <c r="SVN4" s="57"/>
      <c r="SVY4" s="57"/>
      <c r="SVZ4" s="57"/>
      <c r="SWK4" s="57"/>
      <c r="SWL4" s="57"/>
      <c r="SWW4" s="57"/>
      <c r="SWX4" s="57"/>
      <c r="SXI4" s="57"/>
      <c r="SXJ4" s="57"/>
      <c r="SXU4" s="57"/>
      <c r="SXV4" s="57"/>
      <c r="SYG4" s="57"/>
      <c r="SYH4" s="57"/>
      <c r="SYS4" s="57"/>
      <c r="SYT4" s="57"/>
      <c r="SZE4" s="57"/>
      <c r="SZF4" s="57"/>
      <c r="SZQ4" s="57"/>
      <c r="SZR4" s="57"/>
      <c r="TAC4" s="57"/>
      <c r="TAD4" s="57"/>
      <c r="TAO4" s="57"/>
      <c r="TAP4" s="57"/>
      <c r="TBA4" s="57"/>
      <c r="TBB4" s="57"/>
      <c r="TBM4" s="57"/>
      <c r="TBN4" s="57"/>
      <c r="TBY4" s="57"/>
      <c r="TBZ4" s="57"/>
      <c r="TCK4" s="57"/>
      <c r="TCL4" s="57"/>
      <c r="TCW4" s="57"/>
      <c r="TCX4" s="57"/>
      <c r="TDI4" s="57"/>
      <c r="TDJ4" s="57"/>
      <c r="TDU4" s="57"/>
      <c r="TDV4" s="57"/>
      <c r="TEG4" s="57"/>
      <c r="TEH4" s="57"/>
      <c r="TES4" s="57"/>
      <c r="TET4" s="57"/>
      <c r="TFE4" s="57"/>
      <c r="TFF4" s="57"/>
      <c r="TFQ4" s="57"/>
      <c r="TFR4" s="57"/>
      <c r="TGC4" s="57"/>
      <c r="TGD4" s="57"/>
      <c r="TGO4" s="57"/>
      <c r="TGP4" s="57"/>
      <c r="THA4" s="57"/>
      <c r="THB4" s="57"/>
      <c r="THM4" s="57"/>
      <c r="THN4" s="57"/>
      <c r="THY4" s="57"/>
      <c r="THZ4" s="57"/>
      <c r="TIK4" s="57"/>
      <c r="TIL4" s="57"/>
      <c r="TIW4" s="57"/>
      <c r="TIX4" s="57"/>
      <c r="TJI4" s="57"/>
      <c r="TJJ4" s="57"/>
      <c r="TJU4" s="57"/>
      <c r="TJV4" s="57"/>
      <c r="TKG4" s="57"/>
      <c r="TKH4" s="57"/>
      <c r="TKS4" s="57"/>
      <c r="TKT4" s="57"/>
      <c r="TLE4" s="57"/>
      <c r="TLF4" s="57"/>
      <c r="TLQ4" s="57"/>
      <c r="TLR4" s="57"/>
      <c r="TMC4" s="57"/>
      <c r="TMD4" s="57"/>
      <c r="TMO4" s="57"/>
      <c r="TMP4" s="57"/>
      <c r="TNA4" s="57"/>
      <c r="TNB4" s="57"/>
      <c r="TNM4" s="57"/>
      <c r="TNN4" s="57"/>
      <c r="TNY4" s="57"/>
      <c r="TNZ4" s="57"/>
      <c r="TOK4" s="57"/>
      <c r="TOL4" s="57"/>
      <c r="TOW4" s="57"/>
      <c r="TOX4" s="57"/>
      <c r="TPI4" s="57"/>
      <c r="TPJ4" s="57"/>
      <c r="TPU4" s="57"/>
      <c r="TPV4" s="57"/>
      <c r="TQG4" s="57"/>
      <c r="TQH4" s="57"/>
      <c r="TQS4" s="57"/>
      <c r="TQT4" s="57"/>
      <c r="TRE4" s="57"/>
      <c r="TRF4" s="57"/>
      <c r="TRQ4" s="57"/>
      <c r="TRR4" s="57"/>
      <c r="TSC4" s="57"/>
      <c r="TSD4" s="57"/>
      <c r="TSO4" s="57"/>
      <c r="TSP4" s="57"/>
      <c r="TTA4" s="57"/>
      <c r="TTB4" s="57"/>
      <c r="TTM4" s="57"/>
      <c r="TTN4" s="57"/>
      <c r="TTY4" s="57"/>
      <c r="TTZ4" s="57"/>
      <c r="TUK4" s="57"/>
      <c r="TUL4" s="57"/>
      <c r="TUW4" s="57"/>
      <c r="TUX4" s="57"/>
      <c r="TVI4" s="57"/>
      <c r="TVJ4" s="57"/>
      <c r="TVU4" s="57"/>
      <c r="TVV4" s="57"/>
      <c r="TWG4" s="57"/>
      <c r="TWH4" s="57"/>
      <c r="TWS4" s="57"/>
      <c r="TWT4" s="57"/>
      <c r="TXE4" s="57"/>
      <c r="TXF4" s="57"/>
      <c r="TXQ4" s="57"/>
      <c r="TXR4" s="57"/>
      <c r="TYC4" s="57"/>
      <c r="TYD4" s="57"/>
      <c r="TYO4" s="57"/>
      <c r="TYP4" s="57"/>
      <c r="TZA4" s="57"/>
      <c r="TZB4" s="57"/>
      <c r="TZM4" s="57"/>
      <c r="TZN4" s="57"/>
      <c r="TZY4" s="57"/>
      <c r="TZZ4" s="57"/>
      <c r="UAK4" s="57"/>
      <c r="UAL4" s="57"/>
      <c r="UAW4" s="57"/>
      <c r="UAX4" s="57"/>
      <c r="UBI4" s="57"/>
      <c r="UBJ4" s="57"/>
      <c r="UBU4" s="57"/>
      <c r="UBV4" s="57"/>
      <c r="UCG4" s="57"/>
      <c r="UCH4" s="57"/>
      <c r="UCS4" s="57"/>
      <c r="UCT4" s="57"/>
      <c r="UDE4" s="57"/>
      <c r="UDF4" s="57"/>
      <c r="UDQ4" s="57"/>
      <c r="UDR4" s="57"/>
      <c r="UEC4" s="57"/>
      <c r="UED4" s="57"/>
      <c r="UEO4" s="57"/>
      <c r="UEP4" s="57"/>
      <c r="UFA4" s="57"/>
      <c r="UFB4" s="57"/>
      <c r="UFM4" s="57"/>
      <c r="UFN4" s="57"/>
      <c r="UFY4" s="57"/>
      <c r="UFZ4" s="57"/>
      <c r="UGK4" s="57"/>
      <c r="UGL4" s="57"/>
      <c r="UGW4" s="57"/>
      <c r="UGX4" s="57"/>
      <c r="UHI4" s="57"/>
      <c r="UHJ4" s="57"/>
      <c r="UHU4" s="57"/>
      <c r="UHV4" s="57"/>
      <c r="UIG4" s="57"/>
      <c r="UIH4" s="57"/>
      <c r="UIS4" s="57"/>
      <c r="UIT4" s="57"/>
      <c r="UJE4" s="57"/>
      <c r="UJF4" s="57"/>
      <c r="UJQ4" s="57"/>
      <c r="UJR4" s="57"/>
      <c r="UKC4" s="57"/>
      <c r="UKD4" s="57"/>
      <c r="UKO4" s="57"/>
      <c r="UKP4" s="57"/>
      <c r="ULA4" s="57"/>
      <c r="ULB4" s="57"/>
      <c r="ULM4" s="57"/>
      <c r="ULN4" s="57"/>
      <c r="ULY4" s="57"/>
      <c r="ULZ4" s="57"/>
      <c r="UMK4" s="57"/>
      <c r="UML4" s="57"/>
      <c r="UMW4" s="57"/>
      <c r="UMX4" s="57"/>
      <c r="UNI4" s="57"/>
      <c r="UNJ4" s="57"/>
      <c r="UNU4" s="57"/>
      <c r="UNV4" s="57"/>
      <c r="UOG4" s="57"/>
      <c r="UOH4" s="57"/>
      <c r="UOS4" s="57"/>
      <c r="UOT4" s="57"/>
      <c r="UPE4" s="57"/>
      <c r="UPF4" s="57"/>
      <c r="UPQ4" s="57"/>
      <c r="UPR4" s="57"/>
      <c r="UQC4" s="57"/>
      <c r="UQD4" s="57"/>
      <c r="UQO4" s="57"/>
      <c r="UQP4" s="57"/>
      <c r="URA4" s="57"/>
      <c r="URB4" s="57"/>
      <c r="URM4" s="57"/>
      <c r="URN4" s="57"/>
      <c r="URY4" s="57"/>
      <c r="URZ4" s="57"/>
      <c r="USK4" s="57"/>
      <c r="USL4" s="57"/>
      <c r="USW4" s="57"/>
      <c r="USX4" s="57"/>
      <c r="UTI4" s="57"/>
      <c r="UTJ4" s="57"/>
      <c r="UTU4" s="57"/>
      <c r="UTV4" s="57"/>
      <c r="UUG4" s="57"/>
      <c r="UUH4" s="57"/>
      <c r="UUS4" s="57"/>
      <c r="UUT4" s="57"/>
      <c r="UVE4" s="57"/>
      <c r="UVF4" s="57"/>
      <c r="UVQ4" s="57"/>
      <c r="UVR4" s="57"/>
      <c r="UWC4" s="57"/>
      <c r="UWD4" s="57"/>
      <c r="UWO4" s="57"/>
      <c r="UWP4" s="57"/>
      <c r="UXA4" s="57"/>
      <c r="UXB4" s="57"/>
      <c r="UXM4" s="57"/>
      <c r="UXN4" s="57"/>
      <c r="UXY4" s="57"/>
      <c r="UXZ4" s="57"/>
      <c r="UYK4" s="57"/>
      <c r="UYL4" s="57"/>
      <c r="UYW4" s="57"/>
      <c r="UYX4" s="57"/>
      <c r="UZI4" s="57"/>
      <c r="UZJ4" s="57"/>
      <c r="UZU4" s="57"/>
      <c r="UZV4" s="57"/>
      <c r="VAG4" s="57"/>
      <c r="VAH4" s="57"/>
      <c r="VAS4" s="57"/>
      <c r="VAT4" s="57"/>
      <c r="VBE4" s="57"/>
      <c r="VBF4" s="57"/>
      <c r="VBQ4" s="57"/>
      <c r="VBR4" s="57"/>
      <c r="VCC4" s="57"/>
      <c r="VCD4" s="57"/>
      <c r="VCO4" s="57"/>
      <c r="VCP4" s="57"/>
      <c r="VDA4" s="57"/>
      <c r="VDB4" s="57"/>
      <c r="VDM4" s="57"/>
      <c r="VDN4" s="57"/>
      <c r="VDY4" s="57"/>
      <c r="VDZ4" s="57"/>
      <c r="VEK4" s="57"/>
      <c r="VEL4" s="57"/>
      <c r="VEW4" s="57"/>
      <c r="VEX4" s="57"/>
      <c r="VFI4" s="57"/>
      <c r="VFJ4" s="57"/>
      <c r="VFU4" s="57"/>
      <c r="VFV4" s="57"/>
      <c r="VGG4" s="57"/>
      <c r="VGH4" s="57"/>
      <c r="VGS4" s="57"/>
      <c r="VGT4" s="57"/>
      <c r="VHE4" s="57"/>
      <c r="VHF4" s="57"/>
      <c r="VHQ4" s="57"/>
      <c r="VHR4" s="57"/>
      <c r="VIC4" s="57"/>
      <c r="VID4" s="57"/>
      <c r="VIO4" s="57"/>
      <c r="VIP4" s="57"/>
      <c r="VJA4" s="57"/>
      <c r="VJB4" s="57"/>
      <c r="VJM4" s="57"/>
      <c r="VJN4" s="57"/>
      <c r="VJY4" s="57"/>
      <c r="VJZ4" s="57"/>
      <c r="VKK4" s="57"/>
      <c r="VKL4" s="57"/>
      <c r="VKW4" s="57"/>
      <c r="VKX4" s="57"/>
      <c r="VLI4" s="57"/>
      <c r="VLJ4" s="57"/>
      <c r="VLU4" s="57"/>
      <c r="VLV4" s="57"/>
      <c r="VMG4" s="57"/>
      <c r="VMH4" s="57"/>
      <c r="VMS4" s="57"/>
      <c r="VMT4" s="57"/>
      <c r="VNE4" s="57"/>
      <c r="VNF4" s="57"/>
      <c r="VNQ4" s="57"/>
      <c r="VNR4" s="57"/>
      <c r="VOC4" s="57"/>
      <c r="VOD4" s="57"/>
      <c r="VOO4" s="57"/>
      <c r="VOP4" s="57"/>
      <c r="VPA4" s="57"/>
      <c r="VPB4" s="57"/>
      <c r="VPM4" s="57"/>
      <c r="VPN4" s="57"/>
      <c r="VPY4" s="57"/>
      <c r="VPZ4" s="57"/>
      <c r="VQK4" s="57"/>
      <c r="VQL4" s="57"/>
      <c r="VQW4" s="57"/>
      <c r="VQX4" s="57"/>
      <c r="VRI4" s="57"/>
      <c r="VRJ4" s="57"/>
      <c r="VRU4" s="57"/>
      <c r="VRV4" s="57"/>
      <c r="VSG4" s="57"/>
      <c r="VSH4" s="57"/>
      <c r="VSS4" s="57"/>
      <c r="VST4" s="57"/>
      <c r="VTE4" s="57"/>
      <c r="VTF4" s="57"/>
      <c r="VTQ4" s="57"/>
      <c r="VTR4" s="57"/>
      <c r="VUC4" s="57"/>
      <c r="VUD4" s="57"/>
      <c r="VUO4" s="57"/>
      <c r="VUP4" s="57"/>
      <c r="VVA4" s="57"/>
      <c r="VVB4" s="57"/>
      <c r="VVM4" s="57"/>
      <c r="VVN4" s="57"/>
      <c r="VVY4" s="57"/>
      <c r="VVZ4" s="57"/>
      <c r="VWK4" s="57"/>
      <c r="VWL4" s="57"/>
      <c r="VWW4" s="57"/>
      <c r="VWX4" s="57"/>
      <c r="VXI4" s="57"/>
      <c r="VXJ4" s="57"/>
      <c r="VXU4" s="57"/>
      <c r="VXV4" s="57"/>
      <c r="VYG4" s="57"/>
      <c r="VYH4" s="57"/>
      <c r="VYS4" s="57"/>
      <c r="VYT4" s="57"/>
      <c r="VZE4" s="57"/>
      <c r="VZF4" s="57"/>
      <c r="VZQ4" s="57"/>
      <c r="VZR4" s="57"/>
      <c r="WAC4" s="57"/>
      <c r="WAD4" s="57"/>
      <c r="WAO4" s="57"/>
      <c r="WAP4" s="57"/>
      <c r="WBA4" s="57"/>
      <c r="WBB4" s="57"/>
      <c r="WBM4" s="57"/>
      <c r="WBN4" s="57"/>
      <c r="WBY4" s="57"/>
      <c r="WBZ4" s="57"/>
      <c r="WCK4" s="57"/>
      <c r="WCL4" s="57"/>
      <c r="WCW4" s="57"/>
      <c r="WCX4" s="57"/>
      <c r="WDI4" s="57"/>
      <c r="WDJ4" s="57"/>
      <c r="WDU4" s="57"/>
      <c r="WDV4" s="57"/>
      <c r="WEG4" s="57"/>
      <c r="WEH4" s="57"/>
      <c r="WES4" s="57"/>
      <c r="WET4" s="57"/>
      <c r="WFE4" s="57"/>
      <c r="WFF4" s="57"/>
      <c r="WFQ4" s="57"/>
      <c r="WFR4" s="57"/>
      <c r="WGC4" s="57"/>
      <c r="WGD4" s="57"/>
      <c r="WGO4" s="57"/>
      <c r="WGP4" s="57"/>
      <c r="WHA4" s="57"/>
      <c r="WHB4" s="57"/>
      <c r="WHM4" s="57"/>
      <c r="WHN4" s="57"/>
      <c r="WHY4" s="57"/>
      <c r="WHZ4" s="57"/>
      <c r="WIK4" s="57"/>
      <c r="WIL4" s="57"/>
      <c r="WIW4" s="57"/>
      <c r="WIX4" s="57"/>
      <c r="WJI4" s="57"/>
      <c r="WJJ4" s="57"/>
      <c r="WJU4" s="57"/>
      <c r="WJV4" s="57"/>
      <c r="WKG4" s="57"/>
      <c r="WKH4" s="57"/>
      <c r="WKS4" s="57"/>
      <c r="WKT4" s="57"/>
      <c r="WLE4" s="57"/>
      <c r="WLF4" s="57"/>
      <c r="WLQ4" s="57"/>
      <c r="WLR4" s="57"/>
      <c r="WMC4" s="57"/>
      <c r="WMD4" s="57"/>
      <c r="WMO4" s="57"/>
      <c r="WMP4" s="57"/>
      <c r="WNA4" s="57"/>
      <c r="WNB4" s="57"/>
      <c r="WNM4" s="57"/>
      <c r="WNN4" s="57"/>
      <c r="WNY4" s="57"/>
      <c r="WNZ4" s="57"/>
      <c r="WOK4" s="57"/>
      <c r="WOL4" s="57"/>
      <c r="WOW4" s="57"/>
      <c r="WOX4" s="57"/>
      <c r="WPI4" s="57"/>
      <c r="WPJ4" s="57"/>
      <c r="WPU4" s="57"/>
      <c r="WPV4" s="57"/>
      <c r="WQG4" s="57"/>
      <c r="WQH4" s="57"/>
      <c r="WQS4" s="57"/>
      <c r="WQT4" s="57"/>
      <c r="WRE4" s="57"/>
      <c r="WRF4" s="57"/>
      <c r="WRQ4" s="57"/>
      <c r="WRR4" s="57"/>
      <c r="WSC4" s="57"/>
      <c r="WSD4" s="57"/>
      <c r="WSO4" s="57"/>
      <c r="WSP4" s="57"/>
      <c r="WTA4" s="57"/>
      <c r="WTB4" s="57"/>
      <c r="WTM4" s="57"/>
      <c r="WTN4" s="57"/>
      <c r="WTY4" s="57"/>
      <c r="WTZ4" s="57"/>
      <c r="WUK4" s="57"/>
      <c r="WUL4" s="57"/>
      <c r="WUW4" s="57"/>
      <c r="WUX4" s="57"/>
      <c r="WVI4" s="57"/>
      <c r="WVJ4" s="57"/>
      <c r="WVU4" s="57"/>
      <c r="WVV4" s="57"/>
      <c r="WWG4" s="57"/>
      <c r="WWH4" s="57"/>
      <c r="WWS4" s="57"/>
      <c r="WWT4" s="57"/>
      <c r="WXE4" s="57"/>
      <c r="WXF4" s="57"/>
      <c r="WXQ4" s="57"/>
      <c r="WXR4" s="57"/>
      <c r="WYC4" s="57"/>
      <c r="WYD4" s="57"/>
      <c r="WYO4" s="57"/>
      <c r="WYP4" s="57"/>
      <c r="WZA4" s="57"/>
      <c r="WZB4" s="57"/>
      <c r="WZM4" s="57"/>
      <c r="WZN4" s="57"/>
      <c r="WZY4" s="57"/>
      <c r="WZZ4" s="57"/>
      <c r="XAK4" s="57"/>
      <c r="XAL4" s="57"/>
      <c r="XAW4" s="57"/>
      <c r="XAX4" s="57"/>
      <c r="XBI4" s="57"/>
      <c r="XBJ4" s="57"/>
      <c r="XBU4" s="57"/>
      <c r="XBV4" s="57"/>
      <c r="XCG4" s="57"/>
      <c r="XCH4" s="57"/>
      <c r="XCS4" s="57"/>
      <c r="XCT4" s="57"/>
      <c r="XDE4" s="57"/>
      <c r="XDF4" s="57"/>
      <c r="XDQ4" s="57"/>
      <c r="XDR4" s="57"/>
      <c r="XEC4" s="57"/>
      <c r="XED4" s="57"/>
      <c r="XEO4" s="57"/>
      <c r="XEP4" s="57"/>
      <c r="XFA4" s="57"/>
      <c r="XFB4" s="57"/>
    </row>
    <row r="5" spans="1:1022 1033:2042 2053:3062 3073:4094 4105:5114 5125:6134 6145:7166 7177:8186 8197:9206 9217:10238 10249:11258 11269:12278 12289:13310 13321:14330 14341:15350 15361:16382" s="43" customFormat="1" ht="33.75" customHeight="1" thickBot="1" x14ac:dyDescent="0.3">
      <c r="B5" s="615" t="s">
        <v>572</v>
      </c>
      <c r="C5" s="616"/>
      <c r="D5" s="151"/>
      <c r="E5" s="620" t="str">
        <f>IF(ISBLANK('Votre dossier'!D6),"Vous devez renseigner l'onglet Votre dossier",'Votre dossier'!D6)</f>
        <v>Vous devez renseigner l'onglet Votre dossier</v>
      </c>
      <c r="F5" s="621"/>
      <c r="G5" s="621"/>
      <c r="H5" s="621"/>
      <c r="I5" s="622"/>
      <c r="K5" s="282"/>
      <c r="L5" s="479"/>
      <c r="M5" s="480"/>
      <c r="N5" s="480"/>
      <c r="O5" s="481"/>
      <c r="P5" s="481"/>
      <c r="Q5" s="481"/>
      <c r="R5" s="481"/>
      <c r="Y5" s="57"/>
      <c r="Z5" s="57"/>
      <c r="AK5" s="57"/>
      <c r="AL5" s="57"/>
      <c r="AW5" s="57"/>
      <c r="AX5" s="57"/>
      <c r="BI5" s="57"/>
      <c r="BJ5" s="57"/>
      <c r="BU5" s="57"/>
      <c r="BV5" s="57"/>
      <c r="CG5" s="57"/>
      <c r="CH5" s="57"/>
      <c r="CS5" s="57"/>
      <c r="CT5" s="57"/>
      <c r="DE5" s="57"/>
      <c r="DF5" s="57"/>
      <c r="DQ5" s="57"/>
      <c r="DR5" s="57"/>
      <c r="EC5" s="57"/>
      <c r="ED5" s="57"/>
      <c r="EO5" s="57"/>
      <c r="EP5" s="57"/>
      <c r="FA5" s="57"/>
      <c r="FB5" s="57"/>
      <c r="FM5" s="57"/>
      <c r="FN5" s="57"/>
      <c r="FY5" s="57"/>
      <c r="FZ5" s="57"/>
      <c r="GK5" s="57"/>
      <c r="GL5" s="57"/>
      <c r="GW5" s="57"/>
      <c r="GX5" s="57"/>
      <c r="HI5" s="57"/>
      <c r="HJ5" s="57"/>
      <c r="HU5" s="57"/>
      <c r="HV5" s="57"/>
      <c r="IG5" s="57"/>
      <c r="IH5" s="57"/>
      <c r="IS5" s="57"/>
      <c r="IT5" s="57"/>
      <c r="JE5" s="57"/>
      <c r="JF5" s="57"/>
      <c r="JQ5" s="57"/>
      <c r="JR5" s="57"/>
      <c r="KC5" s="57"/>
      <c r="KD5" s="57"/>
      <c r="KO5" s="57"/>
      <c r="KP5" s="57"/>
      <c r="LA5" s="57"/>
      <c r="LB5" s="57"/>
      <c r="LM5" s="57"/>
      <c r="LN5" s="57"/>
      <c r="LY5" s="57"/>
      <c r="LZ5" s="57"/>
      <c r="MK5" s="57"/>
      <c r="ML5" s="57"/>
      <c r="MW5" s="57"/>
      <c r="MX5" s="57"/>
      <c r="NI5" s="57"/>
      <c r="NJ5" s="57"/>
      <c r="NU5" s="57"/>
      <c r="NV5" s="57"/>
      <c r="OG5" s="57"/>
      <c r="OH5" s="57"/>
      <c r="OS5" s="57"/>
      <c r="OT5" s="57"/>
      <c r="PE5" s="57"/>
      <c r="PF5" s="57"/>
      <c r="PQ5" s="57"/>
      <c r="PR5" s="57"/>
      <c r="QC5" s="57"/>
      <c r="QD5" s="57"/>
      <c r="QO5" s="57"/>
      <c r="QP5" s="57"/>
      <c r="RA5" s="57"/>
      <c r="RB5" s="57"/>
      <c r="RM5" s="57"/>
      <c r="RN5" s="57"/>
      <c r="RY5" s="57"/>
      <c r="RZ5" s="57"/>
      <c r="SK5" s="57"/>
      <c r="SL5" s="57"/>
      <c r="SW5" s="57"/>
      <c r="SX5" s="57"/>
      <c r="TI5" s="57"/>
      <c r="TJ5" s="57"/>
      <c r="TU5" s="57"/>
      <c r="TV5" s="57"/>
      <c r="UG5" s="57"/>
      <c r="UH5" s="57"/>
      <c r="US5" s="57"/>
      <c r="UT5" s="57"/>
      <c r="VE5" s="57"/>
      <c r="VF5" s="57"/>
      <c r="VQ5" s="57"/>
      <c r="VR5" s="57"/>
      <c r="WC5" s="57"/>
      <c r="WD5" s="57"/>
      <c r="WO5" s="57"/>
      <c r="WP5" s="57"/>
      <c r="XA5" s="57"/>
      <c r="XB5" s="57"/>
      <c r="XM5" s="57"/>
      <c r="XN5" s="57"/>
      <c r="XY5" s="57"/>
      <c r="XZ5" s="57"/>
      <c r="YK5" s="57"/>
      <c r="YL5" s="57"/>
      <c r="YW5" s="57"/>
      <c r="YX5" s="57"/>
      <c r="ZI5" s="57"/>
      <c r="ZJ5" s="57"/>
      <c r="ZU5" s="57"/>
      <c r="ZV5" s="57"/>
      <c r="AAG5" s="57"/>
      <c r="AAH5" s="57"/>
      <c r="AAS5" s="57"/>
      <c r="AAT5" s="57"/>
      <c r="ABE5" s="57"/>
      <c r="ABF5" s="57"/>
      <c r="ABQ5" s="57"/>
      <c r="ABR5" s="57"/>
      <c r="ACC5" s="57"/>
      <c r="ACD5" s="57"/>
      <c r="ACO5" s="57"/>
      <c r="ACP5" s="57"/>
      <c r="ADA5" s="57"/>
      <c r="ADB5" s="57"/>
      <c r="ADM5" s="57"/>
      <c r="ADN5" s="57"/>
      <c r="ADY5" s="57"/>
      <c r="ADZ5" s="57"/>
      <c r="AEK5" s="57"/>
      <c r="AEL5" s="57"/>
      <c r="AEW5" s="57"/>
      <c r="AEX5" s="57"/>
      <c r="AFI5" s="57"/>
      <c r="AFJ5" s="57"/>
      <c r="AFU5" s="57"/>
      <c r="AFV5" s="57"/>
      <c r="AGG5" s="57"/>
      <c r="AGH5" s="57"/>
      <c r="AGS5" s="57"/>
      <c r="AGT5" s="57"/>
      <c r="AHE5" s="57"/>
      <c r="AHF5" s="57"/>
      <c r="AHQ5" s="57"/>
      <c r="AHR5" s="57"/>
      <c r="AIC5" s="57"/>
      <c r="AID5" s="57"/>
      <c r="AIO5" s="57"/>
      <c r="AIP5" s="57"/>
      <c r="AJA5" s="57"/>
      <c r="AJB5" s="57"/>
      <c r="AJM5" s="57"/>
      <c r="AJN5" s="57"/>
      <c r="AJY5" s="57"/>
      <c r="AJZ5" s="57"/>
      <c r="AKK5" s="57"/>
      <c r="AKL5" s="57"/>
      <c r="AKW5" s="57"/>
      <c r="AKX5" s="57"/>
      <c r="ALI5" s="57"/>
      <c r="ALJ5" s="57"/>
      <c r="ALU5" s="57"/>
      <c r="ALV5" s="57"/>
      <c r="AMG5" s="57"/>
      <c r="AMH5" s="57"/>
      <c r="AMS5" s="57"/>
      <c r="AMT5" s="57"/>
      <c r="ANE5" s="57"/>
      <c r="ANF5" s="57"/>
      <c r="ANQ5" s="57"/>
      <c r="ANR5" s="57"/>
      <c r="AOC5" s="57"/>
      <c r="AOD5" s="57"/>
      <c r="AOO5" s="57"/>
      <c r="AOP5" s="57"/>
      <c r="APA5" s="57"/>
      <c r="APB5" s="57"/>
      <c r="APM5" s="57"/>
      <c r="APN5" s="57"/>
      <c r="APY5" s="57"/>
      <c r="APZ5" s="57"/>
      <c r="AQK5" s="57"/>
      <c r="AQL5" s="57"/>
      <c r="AQW5" s="57"/>
      <c r="AQX5" s="57"/>
      <c r="ARI5" s="57"/>
      <c r="ARJ5" s="57"/>
      <c r="ARU5" s="57"/>
      <c r="ARV5" s="57"/>
      <c r="ASG5" s="57"/>
      <c r="ASH5" s="57"/>
      <c r="ASS5" s="57"/>
      <c r="AST5" s="57"/>
      <c r="ATE5" s="57"/>
      <c r="ATF5" s="57"/>
      <c r="ATQ5" s="57"/>
      <c r="ATR5" s="57"/>
      <c r="AUC5" s="57"/>
      <c r="AUD5" s="57"/>
      <c r="AUO5" s="57"/>
      <c r="AUP5" s="57"/>
      <c r="AVA5" s="57"/>
      <c r="AVB5" s="57"/>
      <c r="AVM5" s="57"/>
      <c r="AVN5" s="57"/>
      <c r="AVY5" s="57"/>
      <c r="AVZ5" s="57"/>
      <c r="AWK5" s="57"/>
      <c r="AWL5" s="57"/>
      <c r="AWW5" s="57"/>
      <c r="AWX5" s="57"/>
      <c r="AXI5" s="57"/>
      <c r="AXJ5" s="57"/>
      <c r="AXU5" s="57"/>
      <c r="AXV5" s="57"/>
      <c r="AYG5" s="57"/>
      <c r="AYH5" s="57"/>
      <c r="AYS5" s="57"/>
      <c r="AYT5" s="57"/>
      <c r="AZE5" s="57"/>
      <c r="AZF5" s="57"/>
      <c r="AZQ5" s="57"/>
      <c r="AZR5" s="57"/>
      <c r="BAC5" s="57"/>
      <c r="BAD5" s="57"/>
      <c r="BAO5" s="57"/>
      <c r="BAP5" s="57"/>
      <c r="BBA5" s="57"/>
      <c r="BBB5" s="57"/>
      <c r="BBM5" s="57"/>
      <c r="BBN5" s="57"/>
      <c r="BBY5" s="57"/>
      <c r="BBZ5" s="57"/>
      <c r="BCK5" s="57"/>
      <c r="BCL5" s="57"/>
      <c r="BCW5" s="57"/>
      <c r="BCX5" s="57"/>
      <c r="BDI5" s="57"/>
      <c r="BDJ5" s="57"/>
      <c r="BDU5" s="57"/>
      <c r="BDV5" s="57"/>
      <c r="BEG5" s="57"/>
      <c r="BEH5" s="57"/>
      <c r="BES5" s="57"/>
      <c r="BET5" s="57"/>
      <c r="BFE5" s="57"/>
      <c r="BFF5" s="57"/>
      <c r="BFQ5" s="57"/>
      <c r="BFR5" s="57"/>
      <c r="BGC5" s="57"/>
      <c r="BGD5" s="57"/>
      <c r="BGO5" s="57"/>
      <c r="BGP5" s="57"/>
      <c r="BHA5" s="57"/>
      <c r="BHB5" s="57"/>
      <c r="BHM5" s="57"/>
      <c r="BHN5" s="57"/>
      <c r="BHY5" s="57"/>
      <c r="BHZ5" s="57"/>
      <c r="BIK5" s="57"/>
      <c r="BIL5" s="57"/>
      <c r="BIW5" s="57"/>
      <c r="BIX5" s="57"/>
      <c r="BJI5" s="57"/>
      <c r="BJJ5" s="57"/>
      <c r="BJU5" s="57"/>
      <c r="BJV5" s="57"/>
      <c r="BKG5" s="57"/>
      <c r="BKH5" s="57"/>
      <c r="BKS5" s="57"/>
      <c r="BKT5" s="57"/>
      <c r="BLE5" s="57"/>
      <c r="BLF5" s="57"/>
      <c r="BLQ5" s="57"/>
      <c r="BLR5" s="57"/>
      <c r="BMC5" s="57"/>
      <c r="BMD5" s="57"/>
      <c r="BMO5" s="57"/>
      <c r="BMP5" s="57"/>
      <c r="BNA5" s="57"/>
      <c r="BNB5" s="57"/>
      <c r="BNM5" s="57"/>
      <c r="BNN5" s="57"/>
      <c r="BNY5" s="57"/>
      <c r="BNZ5" s="57"/>
      <c r="BOK5" s="57"/>
      <c r="BOL5" s="57"/>
      <c r="BOW5" s="57"/>
      <c r="BOX5" s="57"/>
      <c r="BPI5" s="57"/>
      <c r="BPJ5" s="57"/>
      <c r="BPU5" s="57"/>
      <c r="BPV5" s="57"/>
      <c r="BQG5" s="57"/>
      <c r="BQH5" s="57"/>
      <c r="BQS5" s="57"/>
      <c r="BQT5" s="57"/>
      <c r="BRE5" s="57"/>
      <c r="BRF5" s="57"/>
      <c r="BRQ5" s="57"/>
      <c r="BRR5" s="57"/>
      <c r="BSC5" s="57"/>
      <c r="BSD5" s="57"/>
      <c r="BSO5" s="57"/>
      <c r="BSP5" s="57"/>
      <c r="BTA5" s="57"/>
      <c r="BTB5" s="57"/>
      <c r="BTM5" s="57"/>
      <c r="BTN5" s="57"/>
      <c r="BTY5" s="57"/>
      <c r="BTZ5" s="57"/>
      <c r="BUK5" s="57"/>
      <c r="BUL5" s="57"/>
      <c r="BUW5" s="57"/>
      <c r="BUX5" s="57"/>
      <c r="BVI5" s="57"/>
      <c r="BVJ5" s="57"/>
      <c r="BVU5" s="57"/>
      <c r="BVV5" s="57"/>
      <c r="BWG5" s="57"/>
      <c r="BWH5" s="57"/>
      <c r="BWS5" s="57"/>
      <c r="BWT5" s="57"/>
      <c r="BXE5" s="57"/>
      <c r="BXF5" s="57"/>
      <c r="BXQ5" s="57"/>
      <c r="BXR5" s="57"/>
      <c r="BYC5" s="57"/>
      <c r="BYD5" s="57"/>
      <c r="BYO5" s="57"/>
      <c r="BYP5" s="57"/>
      <c r="BZA5" s="57"/>
      <c r="BZB5" s="57"/>
      <c r="BZM5" s="57"/>
      <c r="BZN5" s="57"/>
      <c r="BZY5" s="57"/>
      <c r="BZZ5" s="57"/>
      <c r="CAK5" s="57"/>
      <c r="CAL5" s="57"/>
      <c r="CAW5" s="57"/>
      <c r="CAX5" s="57"/>
      <c r="CBI5" s="57"/>
      <c r="CBJ5" s="57"/>
      <c r="CBU5" s="57"/>
      <c r="CBV5" s="57"/>
      <c r="CCG5" s="57"/>
      <c r="CCH5" s="57"/>
      <c r="CCS5" s="57"/>
      <c r="CCT5" s="57"/>
      <c r="CDE5" s="57"/>
      <c r="CDF5" s="57"/>
      <c r="CDQ5" s="57"/>
      <c r="CDR5" s="57"/>
      <c r="CEC5" s="57"/>
      <c r="CED5" s="57"/>
      <c r="CEO5" s="57"/>
      <c r="CEP5" s="57"/>
      <c r="CFA5" s="57"/>
      <c r="CFB5" s="57"/>
      <c r="CFM5" s="57"/>
      <c r="CFN5" s="57"/>
      <c r="CFY5" s="57"/>
      <c r="CFZ5" s="57"/>
      <c r="CGK5" s="57"/>
      <c r="CGL5" s="57"/>
      <c r="CGW5" s="57"/>
      <c r="CGX5" s="57"/>
      <c r="CHI5" s="57"/>
      <c r="CHJ5" s="57"/>
      <c r="CHU5" s="57"/>
      <c r="CHV5" s="57"/>
      <c r="CIG5" s="57"/>
      <c r="CIH5" s="57"/>
      <c r="CIS5" s="57"/>
      <c r="CIT5" s="57"/>
      <c r="CJE5" s="57"/>
      <c r="CJF5" s="57"/>
      <c r="CJQ5" s="57"/>
      <c r="CJR5" s="57"/>
      <c r="CKC5" s="57"/>
      <c r="CKD5" s="57"/>
      <c r="CKO5" s="57"/>
      <c r="CKP5" s="57"/>
      <c r="CLA5" s="57"/>
      <c r="CLB5" s="57"/>
      <c r="CLM5" s="57"/>
      <c r="CLN5" s="57"/>
      <c r="CLY5" s="57"/>
      <c r="CLZ5" s="57"/>
      <c r="CMK5" s="57"/>
      <c r="CML5" s="57"/>
      <c r="CMW5" s="57"/>
      <c r="CMX5" s="57"/>
      <c r="CNI5" s="57"/>
      <c r="CNJ5" s="57"/>
      <c r="CNU5" s="57"/>
      <c r="CNV5" s="57"/>
      <c r="COG5" s="57"/>
      <c r="COH5" s="57"/>
      <c r="COS5" s="57"/>
      <c r="COT5" s="57"/>
      <c r="CPE5" s="57"/>
      <c r="CPF5" s="57"/>
      <c r="CPQ5" s="57"/>
      <c r="CPR5" s="57"/>
      <c r="CQC5" s="57"/>
      <c r="CQD5" s="57"/>
      <c r="CQO5" s="57"/>
      <c r="CQP5" s="57"/>
      <c r="CRA5" s="57"/>
      <c r="CRB5" s="57"/>
      <c r="CRM5" s="57"/>
      <c r="CRN5" s="57"/>
      <c r="CRY5" s="57"/>
      <c r="CRZ5" s="57"/>
      <c r="CSK5" s="57"/>
      <c r="CSL5" s="57"/>
      <c r="CSW5" s="57"/>
      <c r="CSX5" s="57"/>
      <c r="CTI5" s="57"/>
      <c r="CTJ5" s="57"/>
      <c r="CTU5" s="57"/>
      <c r="CTV5" s="57"/>
      <c r="CUG5" s="57"/>
      <c r="CUH5" s="57"/>
      <c r="CUS5" s="57"/>
      <c r="CUT5" s="57"/>
      <c r="CVE5" s="57"/>
      <c r="CVF5" s="57"/>
      <c r="CVQ5" s="57"/>
      <c r="CVR5" s="57"/>
      <c r="CWC5" s="57"/>
      <c r="CWD5" s="57"/>
      <c r="CWO5" s="57"/>
      <c r="CWP5" s="57"/>
      <c r="CXA5" s="57"/>
      <c r="CXB5" s="57"/>
      <c r="CXM5" s="57"/>
      <c r="CXN5" s="57"/>
      <c r="CXY5" s="57"/>
      <c r="CXZ5" s="57"/>
      <c r="CYK5" s="57"/>
      <c r="CYL5" s="57"/>
      <c r="CYW5" s="57"/>
      <c r="CYX5" s="57"/>
      <c r="CZI5" s="57"/>
      <c r="CZJ5" s="57"/>
      <c r="CZU5" s="57"/>
      <c r="CZV5" s="57"/>
      <c r="DAG5" s="57"/>
      <c r="DAH5" s="57"/>
      <c r="DAS5" s="57"/>
      <c r="DAT5" s="57"/>
      <c r="DBE5" s="57"/>
      <c r="DBF5" s="57"/>
      <c r="DBQ5" s="57"/>
      <c r="DBR5" s="57"/>
      <c r="DCC5" s="57"/>
      <c r="DCD5" s="57"/>
      <c r="DCO5" s="57"/>
      <c r="DCP5" s="57"/>
      <c r="DDA5" s="57"/>
      <c r="DDB5" s="57"/>
      <c r="DDM5" s="57"/>
      <c r="DDN5" s="57"/>
      <c r="DDY5" s="57"/>
      <c r="DDZ5" s="57"/>
      <c r="DEK5" s="57"/>
      <c r="DEL5" s="57"/>
      <c r="DEW5" s="57"/>
      <c r="DEX5" s="57"/>
      <c r="DFI5" s="57"/>
      <c r="DFJ5" s="57"/>
      <c r="DFU5" s="57"/>
      <c r="DFV5" s="57"/>
      <c r="DGG5" s="57"/>
      <c r="DGH5" s="57"/>
      <c r="DGS5" s="57"/>
      <c r="DGT5" s="57"/>
      <c r="DHE5" s="57"/>
      <c r="DHF5" s="57"/>
      <c r="DHQ5" s="57"/>
      <c r="DHR5" s="57"/>
      <c r="DIC5" s="57"/>
      <c r="DID5" s="57"/>
      <c r="DIO5" s="57"/>
      <c r="DIP5" s="57"/>
      <c r="DJA5" s="57"/>
      <c r="DJB5" s="57"/>
      <c r="DJM5" s="57"/>
      <c r="DJN5" s="57"/>
      <c r="DJY5" s="57"/>
      <c r="DJZ5" s="57"/>
      <c r="DKK5" s="57"/>
      <c r="DKL5" s="57"/>
      <c r="DKW5" s="57"/>
      <c r="DKX5" s="57"/>
      <c r="DLI5" s="57"/>
      <c r="DLJ5" s="57"/>
      <c r="DLU5" s="57"/>
      <c r="DLV5" s="57"/>
      <c r="DMG5" s="57"/>
      <c r="DMH5" s="57"/>
      <c r="DMS5" s="57"/>
      <c r="DMT5" s="57"/>
      <c r="DNE5" s="57"/>
      <c r="DNF5" s="57"/>
      <c r="DNQ5" s="57"/>
      <c r="DNR5" s="57"/>
      <c r="DOC5" s="57"/>
      <c r="DOD5" s="57"/>
      <c r="DOO5" s="57"/>
      <c r="DOP5" s="57"/>
      <c r="DPA5" s="57"/>
      <c r="DPB5" s="57"/>
      <c r="DPM5" s="57"/>
      <c r="DPN5" s="57"/>
      <c r="DPY5" s="57"/>
      <c r="DPZ5" s="57"/>
      <c r="DQK5" s="57"/>
      <c r="DQL5" s="57"/>
      <c r="DQW5" s="57"/>
      <c r="DQX5" s="57"/>
      <c r="DRI5" s="57"/>
      <c r="DRJ5" s="57"/>
      <c r="DRU5" s="57"/>
      <c r="DRV5" s="57"/>
      <c r="DSG5" s="57"/>
      <c r="DSH5" s="57"/>
      <c r="DSS5" s="57"/>
      <c r="DST5" s="57"/>
      <c r="DTE5" s="57"/>
      <c r="DTF5" s="57"/>
      <c r="DTQ5" s="57"/>
      <c r="DTR5" s="57"/>
      <c r="DUC5" s="57"/>
      <c r="DUD5" s="57"/>
      <c r="DUO5" s="57"/>
      <c r="DUP5" s="57"/>
      <c r="DVA5" s="57"/>
      <c r="DVB5" s="57"/>
      <c r="DVM5" s="57"/>
      <c r="DVN5" s="57"/>
      <c r="DVY5" s="57"/>
      <c r="DVZ5" s="57"/>
      <c r="DWK5" s="57"/>
      <c r="DWL5" s="57"/>
      <c r="DWW5" s="57"/>
      <c r="DWX5" s="57"/>
      <c r="DXI5" s="57"/>
      <c r="DXJ5" s="57"/>
      <c r="DXU5" s="57"/>
      <c r="DXV5" s="57"/>
      <c r="DYG5" s="57"/>
      <c r="DYH5" s="57"/>
      <c r="DYS5" s="57"/>
      <c r="DYT5" s="57"/>
      <c r="DZE5" s="57"/>
      <c r="DZF5" s="57"/>
      <c r="DZQ5" s="57"/>
      <c r="DZR5" s="57"/>
      <c r="EAC5" s="57"/>
      <c r="EAD5" s="57"/>
      <c r="EAO5" s="57"/>
      <c r="EAP5" s="57"/>
      <c r="EBA5" s="57"/>
      <c r="EBB5" s="57"/>
      <c r="EBM5" s="57"/>
      <c r="EBN5" s="57"/>
      <c r="EBY5" s="57"/>
      <c r="EBZ5" s="57"/>
      <c r="ECK5" s="57"/>
      <c r="ECL5" s="57"/>
      <c r="ECW5" s="57"/>
      <c r="ECX5" s="57"/>
      <c r="EDI5" s="57"/>
      <c r="EDJ5" s="57"/>
      <c r="EDU5" s="57"/>
      <c r="EDV5" s="57"/>
      <c r="EEG5" s="57"/>
      <c r="EEH5" s="57"/>
      <c r="EES5" s="57"/>
      <c r="EET5" s="57"/>
      <c r="EFE5" s="57"/>
      <c r="EFF5" s="57"/>
      <c r="EFQ5" s="57"/>
      <c r="EFR5" s="57"/>
      <c r="EGC5" s="57"/>
      <c r="EGD5" s="57"/>
      <c r="EGO5" s="57"/>
      <c r="EGP5" s="57"/>
      <c r="EHA5" s="57"/>
      <c r="EHB5" s="57"/>
      <c r="EHM5" s="57"/>
      <c r="EHN5" s="57"/>
      <c r="EHY5" s="57"/>
      <c r="EHZ5" s="57"/>
      <c r="EIK5" s="57"/>
      <c r="EIL5" s="57"/>
      <c r="EIW5" s="57"/>
      <c r="EIX5" s="57"/>
      <c r="EJI5" s="57"/>
      <c r="EJJ5" s="57"/>
      <c r="EJU5" s="57"/>
      <c r="EJV5" s="57"/>
      <c r="EKG5" s="57"/>
      <c r="EKH5" s="57"/>
      <c r="EKS5" s="57"/>
      <c r="EKT5" s="57"/>
      <c r="ELE5" s="57"/>
      <c r="ELF5" s="57"/>
      <c r="ELQ5" s="57"/>
      <c r="ELR5" s="57"/>
      <c r="EMC5" s="57"/>
      <c r="EMD5" s="57"/>
      <c r="EMO5" s="57"/>
      <c r="EMP5" s="57"/>
      <c r="ENA5" s="57"/>
      <c r="ENB5" s="57"/>
      <c r="ENM5" s="57"/>
      <c r="ENN5" s="57"/>
      <c r="ENY5" s="57"/>
      <c r="ENZ5" s="57"/>
      <c r="EOK5" s="57"/>
      <c r="EOL5" s="57"/>
      <c r="EOW5" s="57"/>
      <c r="EOX5" s="57"/>
      <c r="EPI5" s="57"/>
      <c r="EPJ5" s="57"/>
      <c r="EPU5" s="57"/>
      <c r="EPV5" s="57"/>
      <c r="EQG5" s="57"/>
      <c r="EQH5" s="57"/>
      <c r="EQS5" s="57"/>
      <c r="EQT5" s="57"/>
      <c r="ERE5" s="57"/>
      <c r="ERF5" s="57"/>
      <c r="ERQ5" s="57"/>
      <c r="ERR5" s="57"/>
      <c r="ESC5" s="57"/>
      <c r="ESD5" s="57"/>
      <c r="ESO5" s="57"/>
      <c r="ESP5" s="57"/>
      <c r="ETA5" s="57"/>
      <c r="ETB5" s="57"/>
      <c r="ETM5" s="57"/>
      <c r="ETN5" s="57"/>
      <c r="ETY5" s="57"/>
      <c r="ETZ5" s="57"/>
      <c r="EUK5" s="57"/>
      <c r="EUL5" s="57"/>
      <c r="EUW5" s="57"/>
      <c r="EUX5" s="57"/>
      <c r="EVI5" s="57"/>
      <c r="EVJ5" s="57"/>
      <c r="EVU5" s="57"/>
      <c r="EVV5" s="57"/>
      <c r="EWG5" s="57"/>
      <c r="EWH5" s="57"/>
      <c r="EWS5" s="57"/>
      <c r="EWT5" s="57"/>
      <c r="EXE5" s="57"/>
      <c r="EXF5" s="57"/>
      <c r="EXQ5" s="57"/>
      <c r="EXR5" s="57"/>
      <c r="EYC5" s="57"/>
      <c r="EYD5" s="57"/>
      <c r="EYO5" s="57"/>
      <c r="EYP5" s="57"/>
      <c r="EZA5" s="57"/>
      <c r="EZB5" s="57"/>
      <c r="EZM5" s="57"/>
      <c r="EZN5" s="57"/>
      <c r="EZY5" s="57"/>
      <c r="EZZ5" s="57"/>
      <c r="FAK5" s="57"/>
      <c r="FAL5" s="57"/>
      <c r="FAW5" s="57"/>
      <c r="FAX5" s="57"/>
      <c r="FBI5" s="57"/>
      <c r="FBJ5" s="57"/>
      <c r="FBU5" s="57"/>
      <c r="FBV5" s="57"/>
      <c r="FCG5" s="57"/>
      <c r="FCH5" s="57"/>
      <c r="FCS5" s="57"/>
      <c r="FCT5" s="57"/>
      <c r="FDE5" s="57"/>
      <c r="FDF5" s="57"/>
      <c r="FDQ5" s="57"/>
      <c r="FDR5" s="57"/>
      <c r="FEC5" s="57"/>
      <c r="FED5" s="57"/>
      <c r="FEO5" s="57"/>
      <c r="FEP5" s="57"/>
      <c r="FFA5" s="57"/>
      <c r="FFB5" s="57"/>
      <c r="FFM5" s="57"/>
      <c r="FFN5" s="57"/>
      <c r="FFY5" s="57"/>
      <c r="FFZ5" s="57"/>
      <c r="FGK5" s="57"/>
      <c r="FGL5" s="57"/>
      <c r="FGW5" s="57"/>
      <c r="FGX5" s="57"/>
      <c r="FHI5" s="57"/>
      <c r="FHJ5" s="57"/>
      <c r="FHU5" s="57"/>
      <c r="FHV5" s="57"/>
      <c r="FIG5" s="57"/>
      <c r="FIH5" s="57"/>
      <c r="FIS5" s="57"/>
      <c r="FIT5" s="57"/>
      <c r="FJE5" s="57"/>
      <c r="FJF5" s="57"/>
      <c r="FJQ5" s="57"/>
      <c r="FJR5" s="57"/>
      <c r="FKC5" s="57"/>
      <c r="FKD5" s="57"/>
      <c r="FKO5" s="57"/>
      <c r="FKP5" s="57"/>
      <c r="FLA5" s="57"/>
      <c r="FLB5" s="57"/>
      <c r="FLM5" s="57"/>
      <c r="FLN5" s="57"/>
      <c r="FLY5" s="57"/>
      <c r="FLZ5" s="57"/>
      <c r="FMK5" s="57"/>
      <c r="FML5" s="57"/>
      <c r="FMW5" s="57"/>
      <c r="FMX5" s="57"/>
      <c r="FNI5" s="57"/>
      <c r="FNJ5" s="57"/>
      <c r="FNU5" s="57"/>
      <c r="FNV5" s="57"/>
      <c r="FOG5" s="57"/>
      <c r="FOH5" s="57"/>
      <c r="FOS5" s="57"/>
      <c r="FOT5" s="57"/>
      <c r="FPE5" s="57"/>
      <c r="FPF5" s="57"/>
      <c r="FPQ5" s="57"/>
      <c r="FPR5" s="57"/>
      <c r="FQC5" s="57"/>
      <c r="FQD5" s="57"/>
      <c r="FQO5" s="57"/>
      <c r="FQP5" s="57"/>
      <c r="FRA5" s="57"/>
      <c r="FRB5" s="57"/>
      <c r="FRM5" s="57"/>
      <c r="FRN5" s="57"/>
      <c r="FRY5" s="57"/>
      <c r="FRZ5" s="57"/>
      <c r="FSK5" s="57"/>
      <c r="FSL5" s="57"/>
      <c r="FSW5" s="57"/>
      <c r="FSX5" s="57"/>
      <c r="FTI5" s="57"/>
      <c r="FTJ5" s="57"/>
      <c r="FTU5" s="57"/>
      <c r="FTV5" s="57"/>
      <c r="FUG5" s="57"/>
      <c r="FUH5" s="57"/>
      <c r="FUS5" s="57"/>
      <c r="FUT5" s="57"/>
      <c r="FVE5" s="57"/>
      <c r="FVF5" s="57"/>
      <c r="FVQ5" s="57"/>
      <c r="FVR5" s="57"/>
      <c r="FWC5" s="57"/>
      <c r="FWD5" s="57"/>
      <c r="FWO5" s="57"/>
      <c r="FWP5" s="57"/>
      <c r="FXA5" s="57"/>
      <c r="FXB5" s="57"/>
      <c r="FXM5" s="57"/>
      <c r="FXN5" s="57"/>
      <c r="FXY5" s="57"/>
      <c r="FXZ5" s="57"/>
      <c r="FYK5" s="57"/>
      <c r="FYL5" s="57"/>
      <c r="FYW5" s="57"/>
      <c r="FYX5" s="57"/>
      <c r="FZI5" s="57"/>
      <c r="FZJ5" s="57"/>
      <c r="FZU5" s="57"/>
      <c r="FZV5" s="57"/>
      <c r="GAG5" s="57"/>
      <c r="GAH5" s="57"/>
      <c r="GAS5" s="57"/>
      <c r="GAT5" s="57"/>
      <c r="GBE5" s="57"/>
      <c r="GBF5" s="57"/>
      <c r="GBQ5" s="57"/>
      <c r="GBR5" s="57"/>
      <c r="GCC5" s="57"/>
      <c r="GCD5" s="57"/>
      <c r="GCO5" s="57"/>
      <c r="GCP5" s="57"/>
      <c r="GDA5" s="57"/>
      <c r="GDB5" s="57"/>
      <c r="GDM5" s="57"/>
      <c r="GDN5" s="57"/>
      <c r="GDY5" s="57"/>
      <c r="GDZ5" s="57"/>
      <c r="GEK5" s="57"/>
      <c r="GEL5" s="57"/>
      <c r="GEW5" s="57"/>
      <c r="GEX5" s="57"/>
      <c r="GFI5" s="57"/>
      <c r="GFJ5" s="57"/>
      <c r="GFU5" s="57"/>
      <c r="GFV5" s="57"/>
      <c r="GGG5" s="57"/>
      <c r="GGH5" s="57"/>
      <c r="GGS5" s="57"/>
      <c r="GGT5" s="57"/>
      <c r="GHE5" s="57"/>
      <c r="GHF5" s="57"/>
      <c r="GHQ5" s="57"/>
      <c r="GHR5" s="57"/>
      <c r="GIC5" s="57"/>
      <c r="GID5" s="57"/>
      <c r="GIO5" s="57"/>
      <c r="GIP5" s="57"/>
      <c r="GJA5" s="57"/>
      <c r="GJB5" s="57"/>
      <c r="GJM5" s="57"/>
      <c r="GJN5" s="57"/>
      <c r="GJY5" s="57"/>
      <c r="GJZ5" s="57"/>
      <c r="GKK5" s="57"/>
      <c r="GKL5" s="57"/>
      <c r="GKW5" s="57"/>
      <c r="GKX5" s="57"/>
      <c r="GLI5" s="57"/>
      <c r="GLJ5" s="57"/>
      <c r="GLU5" s="57"/>
      <c r="GLV5" s="57"/>
      <c r="GMG5" s="57"/>
      <c r="GMH5" s="57"/>
      <c r="GMS5" s="57"/>
      <c r="GMT5" s="57"/>
      <c r="GNE5" s="57"/>
      <c r="GNF5" s="57"/>
      <c r="GNQ5" s="57"/>
      <c r="GNR5" s="57"/>
      <c r="GOC5" s="57"/>
      <c r="GOD5" s="57"/>
      <c r="GOO5" s="57"/>
      <c r="GOP5" s="57"/>
      <c r="GPA5" s="57"/>
      <c r="GPB5" s="57"/>
      <c r="GPM5" s="57"/>
      <c r="GPN5" s="57"/>
      <c r="GPY5" s="57"/>
      <c r="GPZ5" s="57"/>
      <c r="GQK5" s="57"/>
      <c r="GQL5" s="57"/>
      <c r="GQW5" s="57"/>
      <c r="GQX5" s="57"/>
      <c r="GRI5" s="57"/>
      <c r="GRJ5" s="57"/>
      <c r="GRU5" s="57"/>
      <c r="GRV5" s="57"/>
      <c r="GSG5" s="57"/>
      <c r="GSH5" s="57"/>
      <c r="GSS5" s="57"/>
      <c r="GST5" s="57"/>
      <c r="GTE5" s="57"/>
      <c r="GTF5" s="57"/>
      <c r="GTQ5" s="57"/>
      <c r="GTR5" s="57"/>
      <c r="GUC5" s="57"/>
      <c r="GUD5" s="57"/>
      <c r="GUO5" s="57"/>
      <c r="GUP5" s="57"/>
      <c r="GVA5" s="57"/>
      <c r="GVB5" s="57"/>
      <c r="GVM5" s="57"/>
      <c r="GVN5" s="57"/>
      <c r="GVY5" s="57"/>
      <c r="GVZ5" s="57"/>
      <c r="GWK5" s="57"/>
      <c r="GWL5" s="57"/>
      <c r="GWW5" s="57"/>
      <c r="GWX5" s="57"/>
      <c r="GXI5" s="57"/>
      <c r="GXJ5" s="57"/>
      <c r="GXU5" s="57"/>
      <c r="GXV5" s="57"/>
      <c r="GYG5" s="57"/>
      <c r="GYH5" s="57"/>
      <c r="GYS5" s="57"/>
      <c r="GYT5" s="57"/>
      <c r="GZE5" s="57"/>
      <c r="GZF5" s="57"/>
      <c r="GZQ5" s="57"/>
      <c r="GZR5" s="57"/>
      <c r="HAC5" s="57"/>
      <c r="HAD5" s="57"/>
      <c r="HAO5" s="57"/>
      <c r="HAP5" s="57"/>
      <c r="HBA5" s="57"/>
      <c r="HBB5" s="57"/>
      <c r="HBM5" s="57"/>
      <c r="HBN5" s="57"/>
      <c r="HBY5" s="57"/>
      <c r="HBZ5" s="57"/>
      <c r="HCK5" s="57"/>
      <c r="HCL5" s="57"/>
      <c r="HCW5" s="57"/>
      <c r="HCX5" s="57"/>
      <c r="HDI5" s="57"/>
      <c r="HDJ5" s="57"/>
      <c r="HDU5" s="57"/>
      <c r="HDV5" s="57"/>
      <c r="HEG5" s="57"/>
      <c r="HEH5" s="57"/>
      <c r="HES5" s="57"/>
      <c r="HET5" s="57"/>
      <c r="HFE5" s="57"/>
      <c r="HFF5" s="57"/>
      <c r="HFQ5" s="57"/>
      <c r="HFR5" s="57"/>
      <c r="HGC5" s="57"/>
      <c r="HGD5" s="57"/>
      <c r="HGO5" s="57"/>
      <c r="HGP5" s="57"/>
      <c r="HHA5" s="57"/>
      <c r="HHB5" s="57"/>
      <c r="HHM5" s="57"/>
      <c r="HHN5" s="57"/>
      <c r="HHY5" s="57"/>
      <c r="HHZ5" s="57"/>
      <c r="HIK5" s="57"/>
      <c r="HIL5" s="57"/>
      <c r="HIW5" s="57"/>
      <c r="HIX5" s="57"/>
      <c r="HJI5" s="57"/>
      <c r="HJJ5" s="57"/>
      <c r="HJU5" s="57"/>
      <c r="HJV5" s="57"/>
      <c r="HKG5" s="57"/>
      <c r="HKH5" s="57"/>
      <c r="HKS5" s="57"/>
      <c r="HKT5" s="57"/>
      <c r="HLE5" s="57"/>
      <c r="HLF5" s="57"/>
      <c r="HLQ5" s="57"/>
      <c r="HLR5" s="57"/>
      <c r="HMC5" s="57"/>
      <c r="HMD5" s="57"/>
      <c r="HMO5" s="57"/>
      <c r="HMP5" s="57"/>
      <c r="HNA5" s="57"/>
      <c r="HNB5" s="57"/>
      <c r="HNM5" s="57"/>
      <c r="HNN5" s="57"/>
      <c r="HNY5" s="57"/>
      <c r="HNZ5" s="57"/>
      <c r="HOK5" s="57"/>
      <c r="HOL5" s="57"/>
      <c r="HOW5" s="57"/>
      <c r="HOX5" s="57"/>
      <c r="HPI5" s="57"/>
      <c r="HPJ5" s="57"/>
      <c r="HPU5" s="57"/>
      <c r="HPV5" s="57"/>
      <c r="HQG5" s="57"/>
      <c r="HQH5" s="57"/>
      <c r="HQS5" s="57"/>
      <c r="HQT5" s="57"/>
      <c r="HRE5" s="57"/>
      <c r="HRF5" s="57"/>
      <c r="HRQ5" s="57"/>
      <c r="HRR5" s="57"/>
      <c r="HSC5" s="57"/>
      <c r="HSD5" s="57"/>
      <c r="HSO5" s="57"/>
      <c r="HSP5" s="57"/>
      <c r="HTA5" s="57"/>
      <c r="HTB5" s="57"/>
      <c r="HTM5" s="57"/>
      <c r="HTN5" s="57"/>
      <c r="HTY5" s="57"/>
      <c r="HTZ5" s="57"/>
      <c r="HUK5" s="57"/>
      <c r="HUL5" s="57"/>
      <c r="HUW5" s="57"/>
      <c r="HUX5" s="57"/>
      <c r="HVI5" s="57"/>
      <c r="HVJ5" s="57"/>
      <c r="HVU5" s="57"/>
      <c r="HVV5" s="57"/>
      <c r="HWG5" s="57"/>
      <c r="HWH5" s="57"/>
      <c r="HWS5" s="57"/>
      <c r="HWT5" s="57"/>
      <c r="HXE5" s="57"/>
      <c r="HXF5" s="57"/>
      <c r="HXQ5" s="57"/>
      <c r="HXR5" s="57"/>
      <c r="HYC5" s="57"/>
      <c r="HYD5" s="57"/>
      <c r="HYO5" s="57"/>
      <c r="HYP5" s="57"/>
      <c r="HZA5" s="57"/>
      <c r="HZB5" s="57"/>
      <c r="HZM5" s="57"/>
      <c r="HZN5" s="57"/>
      <c r="HZY5" s="57"/>
      <c r="HZZ5" s="57"/>
      <c r="IAK5" s="57"/>
      <c r="IAL5" s="57"/>
      <c r="IAW5" s="57"/>
      <c r="IAX5" s="57"/>
      <c r="IBI5" s="57"/>
      <c r="IBJ5" s="57"/>
      <c r="IBU5" s="57"/>
      <c r="IBV5" s="57"/>
      <c r="ICG5" s="57"/>
      <c r="ICH5" s="57"/>
      <c r="ICS5" s="57"/>
      <c r="ICT5" s="57"/>
      <c r="IDE5" s="57"/>
      <c r="IDF5" s="57"/>
      <c r="IDQ5" s="57"/>
      <c r="IDR5" s="57"/>
      <c r="IEC5" s="57"/>
      <c r="IED5" s="57"/>
      <c r="IEO5" s="57"/>
      <c r="IEP5" s="57"/>
      <c r="IFA5" s="57"/>
      <c r="IFB5" s="57"/>
      <c r="IFM5" s="57"/>
      <c r="IFN5" s="57"/>
      <c r="IFY5" s="57"/>
      <c r="IFZ5" s="57"/>
      <c r="IGK5" s="57"/>
      <c r="IGL5" s="57"/>
      <c r="IGW5" s="57"/>
      <c r="IGX5" s="57"/>
      <c r="IHI5" s="57"/>
      <c r="IHJ5" s="57"/>
      <c r="IHU5" s="57"/>
      <c r="IHV5" s="57"/>
      <c r="IIG5" s="57"/>
      <c r="IIH5" s="57"/>
      <c r="IIS5" s="57"/>
      <c r="IIT5" s="57"/>
      <c r="IJE5" s="57"/>
      <c r="IJF5" s="57"/>
      <c r="IJQ5" s="57"/>
      <c r="IJR5" s="57"/>
      <c r="IKC5" s="57"/>
      <c r="IKD5" s="57"/>
      <c r="IKO5" s="57"/>
      <c r="IKP5" s="57"/>
      <c r="ILA5" s="57"/>
      <c r="ILB5" s="57"/>
      <c r="ILM5" s="57"/>
      <c r="ILN5" s="57"/>
      <c r="ILY5" s="57"/>
      <c r="ILZ5" s="57"/>
      <c r="IMK5" s="57"/>
      <c r="IML5" s="57"/>
      <c r="IMW5" s="57"/>
      <c r="IMX5" s="57"/>
      <c r="INI5" s="57"/>
      <c r="INJ5" s="57"/>
      <c r="INU5" s="57"/>
      <c r="INV5" s="57"/>
      <c r="IOG5" s="57"/>
      <c r="IOH5" s="57"/>
      <c r="IOS5" s="57"/>
      <c r="IOT5" s="57"/>
      <c r="IPE5" s="57"/>
      <c r="IPF5" s="57"/>
      <c r="IPQ5" s="57"/>
      <c r="IPR5" s="57"/>
      <c r="IQC5" s="57"/>
      <c r="IQD5" s="57"/>
      <c r="IQO5" s="57"/>
      <c r="IQP5" s="57"/>
      <c r="IRA5" s="57"/>
      <c r="IRB5" s="57"/>
      <c r="IRM5" s="57"/>
      <c r="IRN5" s="57"/>
      <c r="IRY5" s="57"/>
      <c r="IRZ5" s="57"/>
      <c r="ISK5" s="57"/>
      <c r="ISL5" s="57"/>
      <c r="ISW5" s="57"/>
      <c r="ISX5" s="57"/>
      <c r="ITI5" s="57"/>
      <c r="ITJ5" s="57"/>
      <c r="ITU5" s="57"/>
      <c r="ITV5" s="57"/>
      <c r="IUG5" s="57"/>
      <c r="IUH5" s="57"/>
      <c r="IUS5" s="57"/>
      <c r="IUT5" s="57"/>
      <c r="IVE5" s="57"/>
      <c r="IVF5" s="57"/>
      <c r="IVQ5" s="57"/>
      <c r="IVR5" s="57"/>
      <c r="IWC5" s="57"/>
      <c r="IWD5" s="57"/>
      <c r="IWO5" s="57"/>
      <c r="IWP5" s="57"/>
      <c r="IXA5" s="57"/>
      <c r="IXB5" s="57"/>
      <c r="IXM5" s="57"/>
      <c r="IXN5" s="57"/>
      <c r="IXY5" s="57"/>
      <c r="IXZ5" s="57"/>
      <c r="IYK5" s="57"/>
      <c r="IYL5" s="57"/>
      <c r="IYW5" s="57"/>
      <c r="IYX5" s="57"/>
      <c r="IZI5" s="57"/>
      <c r="IZJ5" s="57"/>
      <c r="IZU5" s="57"/>
      <c r="IZV5" s="57"/>
      <c r="JAG5" s="57"/>
      <c r="JAH5" s="57"/>
      <c r="JAS5" s="57"/>
      <c r="JAT5" s="57"/>
      <c r="JBE5" s="57"/>
      <c r="JBF5" s="57"/>
      <c r="JBQ5" s="57"/>
      <c r="JBR5" s="57"/>
      <c r="JCC5" s="57"/>
      <c r="JCD5" s="57"/>
      <c r="JCO5" s="57"/>
      <c r="JCP5" s="57"/>
      <c r="JDA5" s="57"/>
      <c r="JDB5" s="57"/>
      <c r="JDM5" s="57"/>
      <c r="JDN5" s="57"/>
      <c r="JDY5" s="57"/>
      <c r="JDZ5" s="57"/>
      <c r="JEK5" s="57"/>
      <c r="JEL5" s="57"/>
      <c r="JEW5" s="57"/>
      <c r="JEX5" s="57"/>
      <c r="JFI5" s="57"/>
      <c r="JFJ5" s="57"/>
      <c r="JFU5" s="57"/>
      <c r="JFV5" s="57"/>
      <c r="JGG5" s="57"/>
      <c r="JGH5" s="57"/>
      <c r="JGS5" s="57"/>
      <c r="JGT5" s="57"/>
      <c r="JHE5" s="57"/>
      <c r="JHF5" s="57"/>
      <c r="JHQ5" s="57"/>
      <c r="JHR5" s="57"/>
      <c r="JIC5" s="57"/>
      <c r="JID5" s="57"/>
      <c r="JIO5" s="57"/>
      <c r="JIP5" s="57"/>
      <c r="JJA5" s="57"/>
      <c r="JJB5" s="57"/>
      <c r="JJM5" s="57"/>
      <c r="JJN5" s="57"/>
      <c r="JJY5" s="57"/>
      <c r="JJZ5" s="57"/>
      <c r="JKK5" s="57"/>
      <c r="JKL5" s="57"/>
      <c r="JKW5" s="57"/>
      <c r="JKX5" s="57"/>
      <c r="JLI5" s="57"/>
      <c r="JLJ5" s="57"/>
      <c r="JLU5" s="57"/>
      <c r="JLV5" s="57"/>
      <c r="JMG5" s="57"/>
      <c r="JMH5" s="57"/>
      <c r="JMS5" s="57"/>
      <c r="JMT5" s="57"/>
      <c r="JNE5" s="57"/>
      <c r="JNF5" s="57"/>
      <c r="JNQ5" s="57"/>
      <c r="JNR5" s="57"/>
      <c r="JOC5" s="57"/>
      <c r="JOD5" s="57"/>
      <c r="JOO5" s="57"/>
      <c r="JOP5" s="57"/>
      <c r="JPA5" s="57"/>
      <c r="JPB5" s="57"/>
      <c r="JPM5" s="57"/>
      <c r="JPN5" s="57"/>
      <c r="JPY5" s="57"/>
      <c r="JPZ5" s="57"/>
      <c r="JQK5" s="57"/>
      <c r="JQL5" s="57"/>
      <c r="JQW5" s="57"/>
      <c r="JQX5" s="57"/>
      <c r="JRI5" s="57"/>
      <c r="JRJ5" s="57"/>
      <c r="JRU5" s="57"/>
      <c r="JRV5" s="57"/>
      <c r="JSG5" s="57"/>
      <c r="JSH5" s="57"/>
      <c r="JSS5" s="57"/>
      <c r="JST5" s="57"/>
      <c r="JTE5" s="57"/>
      <c r="JTF5" s="57"/>
      <c r="JTQ5" s="57"/>
      <c r="JTR5" s="57"/>
      <c r="JUC5" s="57"/>
      <c r="JUD5" s="57"/>
      <c r="JUO5" s="57"/>
      <c r="JUP5" s="57"/>
      <c r="JVA5" s="57"/>
      <c r="JVB5" s="57"/>
      <c r="JVM5" s="57"/>
      <c r="JVN5" s="57"/>
      <c r="JVY5" s="57"/>
      <c r="JVZ5" s="57"/>
      <c r="JWK5" s="57"/>
      <c r="JWL5" s="57"/>
      <c r="JWW5" s="57"/>
      <c r="JWX5" s="57"/>
      <c r="JXI5" s="57"/>
      <c r="JXJ5" s="57"/>
      <c r="JXU5" s="57"/>
      <c r="JXV5" s="57"/>
      <c r="JYG5" s="57"/>
      <c r="JYH5" s="57"/>
      <c r="JYS5" s="57"/>
      <c r="JYT5" s="57"/>
      <c r="JZE5" s="57"/>
      <c r="JZF5" s="57"/>
      <c r="JZQ5" s="57"/>
      <c r="JZR5" s="57"/>
      <c r="KAC5" s="57"/>
      <c r="KAD5" s="57"/>
      <c r="KAO5" s="57"/>
      <c r="KAP5" s="57"/>
      <c r="KBA5" s="57"/>
      <c r="KBB5" s="57"/>
      <c r="KBM5" s="57"/>
      <c r="KBN5" s="57"/>
      <c r="KBY5" s="57"/>
      <c r="KBZ5" s="57"/>
      <c r="KCK5" s="57"/>
      <c r="KCL5" s="57"/>
      <c r="KCW5" s="57"/>
      <c r="KCX5" s="57"/>
      <c r="KDI5" s="57"/>
      <c r="KDJ5" s="57"/>
      <c r="KDU5" s="57"/>
      <c r="KDV5" s="57"/>
      <c r="KEG5" s="57"/>
      <c r="KEH5" s="57"/>
      <c r="KES5" s="57"/>
      <c r="KET5" s="57"/>
      <c r="KFE5" s="57"/>
      <c r="KFF5" s="57"/>
      <c r="KFQ5" s="57"/>
      <c r="KFR5" s="57"/>
      <c r="KGC5" s="57"/>
      <c r="KGD5" s="57"/>
      <c r="KGO5" s="57"/>
      <c r="KGP5" s="57"/>
      <c r="KHA5" s="57"/>
      <c r="KHB5" s="57"/>
      <c r="KHM5" s="57"/>
      <c r="KHN5" s="57"/>
      <c r="KHY5" s="57"/>
      <c r="KHZ5" s="57"/>
      <c r="KIK5" s="57"/>
      <c r="KIL5" s="57"/>
      <c r="KIW5" s="57"/>
      <c r="KIX5" s="57"/>
      <c r="KJI5" s="57"/>
      <c r="KJJ5" s="57"/>
      <c r="KJU5" s="57"/>
      <c r="KJV5" s="57"/>
      <c r="KKG5" s="57"/>
      <c r="KKH5" s="57"/>
      <c r="KKS5" s="57"/>
      <c r="KKT5" s="57"/>
      <c r="KLE5" s="57"/>
      <c r="KLF5" s="57"/>
      <c r="KLQ5" s="57"/>
      <c r="KLR5" s="57"/>
      <c r="KMC5" s="57"/>
      <c r="KMD5" s="57"/>
      <c r="KMO5" s="57"/>
      <c r="KMP5" s="57"/>
      <c r="KNA5" s="57"/>
      <c r="KNB5" s="57"/>
      <c r="KNM5" s="57"/>
      <c r="KNN5" s="57"/>
      <c r="KNY5" s="57"/>
      <c r="KNZ5" s="57"/>
      <c r="KOK5" s="57"/>
      <c r="KOL5" s="57"/>
      <c r="KOW5" s="57"/>
      <c r="KOX5" s="57"/>
      <c r="KPI5" s="57"/>
      <c r="KPJ5" s="57"/>
      <c r="KPU5" s="57"/>
      <c r="KPV5" s="57"/>
      <c r="KQG5" s="57"/>
      <c r="KQH5" s="57"/>
      <c r="KQS5" s="57"/>
      <c r="KQT5" s="57"/>
      <c r="KRE5" s="57"/>
      <c r="KRF5" s="57"/>
      <c r="KRQ5" s="57"/>
      <c r="KRR5" s="57"/>
      <c r="KSC5" s="57"/>
      <c r="KSD5" s="57"/>
      <c r="KSO5" s="57"/>
      <c r="KSP5" s="57"/>
      <c r="KTA5" s="57"/>
      <c r="KTB5" s="57"/>
      <c r="KTM5" s="57"/>
      <c r="KTN5" s="57"/>
      <c r="KTY5" s="57"/>
      <c r="KTZ5" s="57"/>
      <c r="KUK5" s="57"/>
      <c r="KUL5" s="57"/>
      <c r="KUW5" s="57"/>
      <c r="KUX5" s="57"/>
      <c r="KVI5" s="57"/>
      <c r="KVJ5" s="57"/>
      <c r="KVU5" s="57"/>
      <c r="KVV5" s="57"/>
      <c r="KWG5" s="57"/>
      <c r="KWH5" s="57"/>
      <c r="KWS5" s="57"/>
      <c r="KWT5" s="57"/>
      <c r="KXE5" s="57"/>
      <c r="KXF5" s="57"/>
      <c r="KXQ5" s="57"/>
      <c r="KXR5" s="57"/>
      <c r="KYC5" s="57"/>
      <c r="KYD5" s="57"/>
      <c r="KYO5" s="57"/>
      <c r="KYP5" s="57"/>
      <c r="KZA5" s="57"/>
      <c r="KZB5" s="57"/>
      <c r="KZM5" s="57"/>
      <c r="KZN5" s="57"/>
      <c r="KZY5" s="57"/>
      <c r="KZZ5" s="57"/>
      <c r="LAK5" s="57"/>
      <c r="LAL5" s="57"/>
      <c r="LAW5" s="57"/>
      <c r="LAX5" s="57"/>
      <c r="LBI5" s="57"/>
      <c r="LBJ5" s="57"/>
      <c r="LBU5" s="57"/>
      <c r="LBV5" s="57"/>
      <c r="LCG5" s="57"/>
      <c r="LCH5" s="57"/>
      <c r="LCS5" s="57"/>
      <c r="LCT5" s="57"/>
      <c r="LDE5" s="57"/>
      <c r="LDF5" s="57"/>
      <c r="LDQ5" s="57"/>
      <c r="LDR5" s="57"/>
      <c r="LEC5" s="57"/>
      <c r="LED5" s="57"/>
      <c r="LEO5" s="57"/>
      <c r="LEP5" s="57"/>
      <c r="LFA5" s="57"/>
      <c r="LFB5" s="57"/>
      <c r="LFM5" s="57"/>
      <c r="LFN5" s="57"/>
      <c r="LFY5" s="57"/>
      <c r="LFZ5" s="57"/>
      <c r="LGK5" s="57"/>
      <c r="LGL5" s="57"/>
      <c r="LGW5" s="57"/>
      <c r="LGX5" s="57"/>
      <c r="LHI5" s="57"/>
      <c r="LHJ5" s="57"/>
      <c r="LHU5" s="57"/>
      <c r="LHV5" s="57"/>
      <c r="LIG5" s="57"/>
      <c r="LIH5" s="57"/>
      <c r="LIS5" s="57"/>
      <c r="LIT5" s="57"/>
      <c r="LJE5" s="57"/>
      <c r="LJF5" s="57"/>
      <c r="LJQ5" s="57"/>
      <c r="LJR5" s="57"/>
      <c r="LKC5" s="57"/>
      <c r="LKD5" s="57"/>
      <c r="LKO5" s="57"/>
      <c r="LKP5" s="57"/>
      <c r="LLA5" s="57"/>
      <c r="LLB5" s="57"/>
      <c r="LLM5" s="57"/>
      <c r="LLN5" s="57"/>
      <c r="LLY5" s="57"/>
      <c r="LLZ5" s="57"/>
      <c r="LMK5" s="57"/>
      <c r="LML5" s="57"/>
      <c r="LMW5" s="57"/>
      <c r="LMX5" s="57"/>
      <c r="LNI5" s="57"/>
      <c r="LNJ5" s="57"/>
      <c r="LNU5" s="57"/>
      <c r="LNV5" s="57"/>
      <c r="LOG5" s="57"/>
      <c r="LOH5" s="57"/>
      <c r="LOS5" s="57"/>
      <c r="LOT5" s="57"/>
      <c r="LPE5" s="57"/>
      <c r="LPF5" s="57"/>
      <c r="LPQ5" s="57"/>
      <c r="LPR5" s="57"/>
      <c r="LQC5" s="57"/>
      <c r="LQD5" s="57"/>
      <c r="LQO5" s="57"/>
      <c r="LQP5" s="57"/>
      <c r="LRA5" s="57"/>
      <c r="LRB5" s="57"/>
      <c r="LRM5" s="57"/>
      <c r="LRN5" s="57"/>
      <c r="LRY5" s="57"/>
      <c r="LRZ5" s="57"/>
      <c r="LSK5" s="57"/>
      <c r="LSL5" s="57"/>
      <c r="LSW5" s="57"/>
      <c r="LSX5" s="57"/>
      <c r="LTI5" s="57"/>
      <c r="LTJ5" s="57"/>
      <c r="LTU5" s="57"/>
      <c r="LTV5" s="57"/>
      <c r="LUG5" s="57"/>
      <c r="LUH5" s="57"/>
      <c r="LUS5" s="57"/>
      <c r="LUT5" s="57"/>
      <c r="LVE5" s="57"/>
      <c r="LVF5" s="57"/>
      <c r="LVQ5" s="57"/>
      <c r="LVR5" s="57"/>
      <c r="LWC5" s="57"/>
      <c r="LWD5" s="57"/>
      <c r="LWO5" s="57"/>
      <c r="LWP5" s="57"/>
      <c r="LXA5" s="57"/>
      <c r="LXB5" s="57"/>
      <c r="LXM5" s="57"/>
      <c r="LXN5" s="57"/>
      <c r="LXY5" s="57"/>
      <c r="LXZ5" s="57"/>
      <c r="LYK5" s="57"/>
      <c r="LYL5" s="57"/>
      <c r="LYW5" s="57"/>
      <c r="LYX5" s="57"/>
      <c r="LZI5" s="57"/>
      <c r="LZJ5" s="57"/>
      <c r="LZU5" s="57"/>
      <c r="LZV5" s="57"/>
      <c r="MAG5" s="57"/>
      <c r="MAH5" s="57"/>
      <c r="MAS5" s="57"/>
      <c r="MAT5" s="57"/>
      <c r="MBE5" s="57"/>
      <c r="MBF5" s="57"/>
      <c r="MBQ5" s="57"/>
      <c r="MBR5" s="57"/>
      <c r="MCC5" s="57"/>
      <c r="MCD5" s="57"/>
      <c r="MCO5" s="57"/>
      <c r="MCP5" s="57"/>
      <c r="MDA5" s="57"/>
      <c r="MDB5" s="57"/>
      <c r="MDM5" s="57"/>
      <c r="MDN5" s="57"/>
      <c r="MDY5" s="57"/>
      <c r="MDZ5" s="57"/>
      <c r="MEK5" s="57"/>
      <c r="MEL5" s="57"/>
      <c r="MEW5" s="57"/>
      <c r="MEX5" s="57"/>
      <c r="MFI5" s="57"/>
      <c r="MFJ5" s="57"/>
      <c r="MFU5" s="57"/>
      <c r="MFV5" s="57"/>
      <c r="MGG5" s="57"/>
      <c r="MGH5" s="57"/>
      <c r="MGS5" s="57"/>
      <c r="MGT5" s="57"/>
      <c r="MHE5" s="57"/>
      <c r="MHF5" s="57"/>
      <c r="MHQ5" s="57"/>
      <c r="MHR5" s="57"/>
      <c r="MIC5" s="57"/>
      <c r="MID5" s="57"/>
      <c r="MIO5" s="57"/>
      <c r="MIP5" s="57"/>
      <c r="MJA5" s="57"/>
      <c r="MJB5" s="57"/>
      <c r="MJM5" s="57"/>
      <c r="MJN5" s="57"/>
      <c r="MJY5" s="57"/>
      <c r="MJZ5" s="57"/>
      <c r="MKK5" s="57"/>
      <c r="MKL5" s="57"/>
      <c r="MKW5" s="57"/>
      <c r="MKX5" s="57"/>
      <c r="MLI5" s="57"/>
      <c r="MLJ5" s="57"/>
      <c r="MLU5" s="57"/>
      <c r="MLV5" s="57"/>
      <c r="MMG5" s="57"/>
      <c r="MMH5" s="57"/>
      <c r="MMS5" s="57"/>
      <c r="MMT5" s="57"/>
      <c r="MNE5" s="57"/>
      <c r="MNF5" s="57"/>
      <c r="MNQ5" s="57"/>
      <c r="MNR5" s="57"/>
      <c r="MOC5" s="57"/>
      <c r="MOD5" s="57"/>
      <c r="MOO5" s="57"/>
      <c r="MOP5" s="57"/>
      <c r="MPA5" s="57"/>
      <c r="MPB5" s="57"/>
      <c r="MPM5" s="57"/>
      <c r="MPN5" s="57"/>
      <c r="MPY5" s="57"/>
      <c r="MPZ5" s="57"/>
      <c r="MQK5" s="57"/>
      <c r="MQL5" s="57"/>
      <c r="MQW5" s="57"/>
      <c r="MQX5" s="57"/>
      <c r="MRI5" s="57"/>
      <c r="MRJ5" s="57"/>
      <c r="MRU5" s="57"/>
      <c r="MRV5" s="57"/>
      <c r="MSG5" s="57"/>
      <c r="MSH5" s="57"/>
      <c r="MSS5" s="57"/>
      <c r="MST5" s="57"/>
      <c r="MTE5" s="57"/>
      <c r="MTF5" s="57"/>
      <c r="MTQ5" s="57"/>
      <c r="MTR5" s="57"/>
      <c r="MUC5" s="57"/>
      <c r="MUD5" s="57"/>
      <c r="MUO5" s="57"/>
      <c r="MUP5" s="57"/>
      <c r="MVA5" s="57"/>
      <c r="MVB5" s="57"/>
      <c r="MVM5" s="57"/>
      <c r="MVN5" s="57"/>
      <c r="MVY5" s="57"/>
      <c r="MVZ5" s="57"/>
      <c r="MWK5" s="57"/>
      <c r="MWL5" s="57"/>
      <c r="MWW5" s="57"/>
      <c r="MWX5" s="57"/>
      <c r="MXI5" s="57"/>
      <c r="MXJ5" s="57"/>
      <c r="MXU5" s="57"/>
      <c r="MXV5" s="57"/>
      <c r="MYG5" s="57"/>
      <c r="MYH5" s="57"/>
      <c r="MYS5" s="57"/>
      <c r="MYT5" s="57"/>
      <c r="MZE5" s="57"/>
      <c r="MZF5" s="57"/>
      <c r="MZQ5" s="57"/>
      <c r="MZR5" s="57"/>
      <c r="NAC5" s="57"/>
      <c r="NAD5" s="57"/>
      <c r="NAO5" s="57"/>
      <c r="NAP5" s="57"/>
      <c r="NBA5" s="57"/>
      <c r="NBB5" s="57"/>
      <c r="NBM5" s="57"/>
      <c r="NBN5" s="57"/>
      <c r="NBY5" s="57"/>
      <c r="NBZ5" s="57"/>
      <c r="NCK5" s="57"/>
      <c r="NCL5" s="57"/>
      <c r="NCW5" s="57"/>
      <c r="NCX5" s="57"/>
      <c r="NDI5" s="57"/>
      <c r="NDJ5" s="57"/>
      <c r="NDU5" s="57"/>
      <c r="NDV5" s="57"/>
      <c r="NEG5" s="57"/>
      <c r="NEH5" s="57"/>
      <c r="NES5" s="57"/>
      <c r="NET5" s="57"/>
      <c r="NFE5" s="57"/>
      <c r="NFF5" s="57"/>
      <c r="NFQ5" s="57"/>
      <c r="NFR5" s="57"/>
      <c r="NGC5" s="57"/>
      <c r="NGD5" s="57"/>
      <c r="NGO5" s="57"/>
      <c r="NGP5" s="57"/>
      <c r="NHA5" s="57"/>
      <c r="NHB5" s="57"/>
      <c r="NHM5" s="57"/>
      <c r="NHN5" s="57"/>
      <c r="NHY5" s="57"/>
      <c r="NHZ5" s="57"/>
      <c r="NIK5" s="57"/>
      <c r="NIL5" s="57"/>
      <c r="NIW5" s="57"/>
      <c r="NIX5" s="57"/>
      <c r="NJI5" s="57"/>
      <c r="NJJ5" s="57"/>
      <c r="NJU5" s="57"/>
      <c r="NJV5" s="57"/>
      <c r="NKG5" s="57"/>
      <c r="NKH5" s="57"/>
      <c r="NKS5" s="57"/>
      <c r="NKT5" s="57"/>
      <c r="NLE5" s="57"/>
      <c r="NLF5" s="57"/>
      <c r="NLQ5" s="57"/>
      <c r="NLR5" s="57"/>
      <c r="NMC5" s="57"/>
      <c r="NMD5" s="57"/>
      <c r="NMO5" s="57"/>
      <c r="NMP5" s="57"/>
      <c r="NNA5" s="57"/>
      <c r="NNB5" s="57"/>
      <c r="NNM5" s="57"/>
      <c r="NNN5" s="57"/>
      <c r="NNY5" s="57"/>
      <c r="NNZ5" s="57"/>
      <c r="NOK5" s="57"/>
      <c r="NOL5" s="57"/>
      <c r="NOW5" s="57"/>
      <c r="NOX5" s="57"/>
      <c r="NPI5" s="57"/>
      <c r="NPJ5" s="57"/>
      <c r="NPU5" s="57"/>
      <c r="NPV5" s="57"/>
      <c r="NQG5" s="57"/>
      <c r="NQH5" s="57"/>
      <c r="NQS5" s="57"/>
      <c r="NQT5" s="57"/>
      <c r="NRE5" s="57"/>
      <c r="NRF5" s="57"/>
      <c r="NRQ5" s="57"/>
      <c r="NRR5" s="57"/>
      <c r="NSC5" s="57"/>
      <c r="NSD5" s="57"/>
      <c r="NSO5" s="57"/>
      <c r="NSP5" s="57"/>
      <c r="NTA5" s="57"/>
      <c r="NTB5" s="57"/>
      <c r="NTM5" s="57"/>
      <c r="NTN5" s="57"/>
      <c r="NTY5" s="57"/>
      <c r="NTZ5" s="57"/>
      <c r="NUK5" s="57"/>
      <c r="NUL5" s="57"/>
      <c r="NUW5" s="57"/>
      <c r="NUX5" s="57"/>
      <c r="NVI5" s="57"/>
      <c r="NVJ5" s="57"/>
      <c r="NVU5" s="57"/>
      <c r="NVV5" s="57"/>
      <c r="NWG5" s="57"/>
      <c r="NWH5" s="57"/>
      <c r="NWS5" s="57"/>
      <c r="NWT5" s="57"/>
      <c r="NXE5" s="57"/>
      <c r="NXF5" s="57"/>
      <c r="NXQ5" s="57"/>
      <c r="NXR5" s="57"/>
      <c r="NYC5" s="57"/>
      <c r="NYD5" s="57"/>
      <c r="NYO5" s="57"/>
      <c r="NYP5" s="57"/>
      <c r="NZA5" s="57"/>
      <c r="NZB5" s="57"/>
      <c r="NZM5" s="57"/>
      <c r="NZN5" s="57"/>
      <c r="NZY5" s="57"/>
      <c r="NZZ5" s="57"/>
      <c r="OAK5" s="57"/>
      <c r="OAL5" s="57"/>
      <c r="OAW5" s="57"/>
      <c r="OAX5" s="57"/>
      <c r="OBI5" s="57"/>
      <c r="OBJ5" s="57"/>
      <c r="OBU5" s="57"/>
      <c r="OBV5" s="57"/>
      <c r="OCG5" s="57"/>
      <c r="OCH5" s="57"/>
      <c r="OCS5" s="57"/>
      <c r="OCT5" s="57"/>
      <c r="ODE5" s="57"/>
      <c r="ODF5" s="57"/>
      <c r="ODQ5" s="57"/>
      <c r="ODR5" s="57"/>
      <c r="OEC5" s="57"/>
      <c r="OED5" s="57"/>
      <c r="OEO5" s="57"/>
      <c r="OEP5" s="57"/>
      <c r="OFA5" s="57"/>
      <c r="OFB5" s="57"/>
      <c r="OFM5" s="57"/>
      <c r="OFN5" s="57"/>
      <c r="OFY5" s="57"/>
      <c r="OFZ5" s="57"/>
      <c r="OGK5" s="57"/>
      <c r="OGL5" s="57"/>
      <c r="OGW5" s="57"/>
      <c r="OGX5" s="57"/>
      <c r="OHI5" s="57"/>
      <c r="OHJ5" s="57"/>
      <c r="OHU5" s="57"/>
      <c r="OHV5" s="57"/>
      <c r="OIG5" s="57"/>
      <c r="OIH5" s="57"/>
      <c r="OIS5" s="57"/>
      <c r="OIT5" s="57"/>
      <c r="OJE5" s="57"/>
      <c r="OJF5" s="57"/>
      <c r="OJQ5" s="57"/>
      <c r="OJR5" s="57"/>
      <c r="OKC5" s="57"/>
      <c r="OKD5" s="57"/>
      <c r="OKO5" s="57"/>
      <c r="OKP5" s="57"/>
      <c r="OLA5" s="57"/>
      <c r="OLB5" s="57"/>
      <c r="OLM5" s="57"/>
      <c r="OLN5" s="57"/>
      <c r="OLY5" s="57"/>
      <c r="OLZ5" s="57"/>
      <c r="OMK5" s="57"/>
      <c r="OML5" s="57"/>
      <c r="OMW5" s="57"/>
      <c r="OMX5" s="57"/>
      <c r="ONI5" s="57"/>
      <c r="ONJ5" s="57"/>
      <c r="ONU5" s="57"/>
      <c r="ONV5" s="57"/>
      <c r="OOG5" s="57"/>
      <c r="OOH5" s="57"/>
      <c r="OOS5" s="57"/>
      <c r="OOT5" s="57"/>
      <c r="OPE5" s="57"/>
      <c r="OPF5" s="57"/>
      <c r="OPQ5" s="57"/>
      <c r="OPR5" s="57"/>
      <c r="OQC5" s="57"/>
      <c r="OQD5" s="57"/>
      <c r="OQO5" s="57"/>
      <c r="OQP5" s="57"/>
      <c r="ORA5" s="57"/>
      <c r="ORB5" s="57"/>
      <c r="ORM5" s="57"/>
      <c r="ORN5" s="57"/>
      <c r="ORY5" s="57"/>
      <c r="ORZ5" s="57"/>
      <c r="OSK5" s="57"/>
      <c r="OSL5" s="57"/>
      <c r="OSW5" s="57"/>
      <c r="OSX5" s="57"/>
      <c r="OTI5" s="57"/>
      <c r="OTJ5" s="57"/>
      <c r="OTU5" s="57"/>
      <c r="OTV5" s="57"/>
      <c r="OUG5" s="57"/>
      <c r="OUH5" s="57"/>
      <c r="OUS5" s="57"/>
      <c r="OUT5" s="57"/>
      <c r="OVE5" s="57"/>
      <c r="OVF5" s="57"/>
      <c r="OVQ5" s="57"/>
      <c r="OVR5" s="57"/>
      <c r="OWC5" s="57"/>
      <c r="OWD5" s="57"/>
      <c r="OWO5" s="57"/>
      <c r="OWP5" s="57"/>
      <c r="OXA5" s="57"/>
      <c r="OXB5" s="57"/>
      <c r="OXM5" s="57"/>
      <c r="OXN5" s="57"/>
      <c r="OXY5" s="57"/>
      <c r="OXZ5" s="57"/>
      <c r="OYK5" s="57"/>
      <c r="OYL5" s="57"/>
      <c r="OYW5" s="57"/>
      <c r="OYX5" s="57"/>
      <c r="OZI5" s="57"/>
      <c r="OZJ5" s="57"/>
      <c r="OZU5" s="57"/>
      <c r="OZV5" s="57"/>
      <c r="PAG5" s="57"/>
      <c r="PAH5" s="57"/>
      <c r="PAS5" s="57"/>
      <c r="PAT5" s="57"/>
      <c r="PBE5" s="57"/>
      <c r="PBF5" s="57"/>
      <c r="PBQ5" s="57"/>
      <c r="PBR5" s="57"/>
      <c r="PCC5" s="57"/>
      <c r="PCD5" s="57"/>
      <c r="PCO5" s="57"/>
      <c r="PCP5" s="57"/>
      <c r="PDA5" s="57"/>
      <c r="PDB5" s="57"/>
      <c r="PDM5" s="57"/>
      <c r="PDN5" s="57"/>
      <c r="PDY5" s="57"/>
      <c r="PDZ5" s="57"/>
      <c r="PEK5" s="57"/>
      <c r="PEL5" s="57"/>
      <c r="PEW5" s="57"/>
      <c r="PEX5" s="57"/>
      <c r="PFI5" s="57"/>
      <c r="PFJ5" s="57"/>
      <c r="PFU5" s="57"/>
      <c r="PFV5" s="57"/>
      <c r="PGG5" s="57"/>
      <c r="PGH5" s="57"/>
      <c r="PGS5" s="57"/>
      <c r="PGT5" s="57"/>
      <c r="PHE5" s="57"/>
      <c r="PHF5" s="57"/>
      <c r="PHQ5" s="57"/>
      <c r="PHR5" s="57"/>
      <c r="PIC5" s="57"/>
      <c r="PID5" s="57"/>
      <c r="PIO5" s="57"/>
      <c r="PIP5" s="57"/>
      <c r="PJA5" s="57"/>
      <c r="PJB5" s="57"/>
      <c r="PJM5" s="57"/>
      <c r="PJN5" s="57"/>
      <c r="PJY5" s="57"/>
      <c r="PJZ5" s="57"/>
      <c r="PKK5" s="57"/>
      <c r="PKL5" s="57"/>
      <c r="PKW5" s="57"/>
      <c r="PKX5" s="57"/>
      <c r="PLI5" s="57"/>
      <c r="PLJ5" s="57"/>
      <c r="PLU5" s="57"/>
      <c r="PLV5" s="57"/>
      <c r="PMG5" s="57"/>
      <c r="PMH5" s="57"/>
      <c r="PMS5" s="57"/>
      <c r="PMT5" s="57"/>
      <c r="PNE5" s="57"/>
      <c r="PNF5" s="57"/>
      <c r="PNQ5" s="57"/>
      <c r="PNR5" s="57"/>
      <c r="POC5" s="57"/>
      <c r="POD5" s="57"/>
      <c r="POO5" s="57"/>
      <c r="POP5" s="57"/>
      <c r="PPA5" s="57"/>
      <c r="PPB5" s="57"/>
      <c r="PPM5" s="57"/>
      <c r="PPN5" s="57"/>
      <c r="PPY5" s="57"/>
      <c r="PPZ5" s="57"/>
      <c r="PQK5" s="57"/>
      <c r="PQL5" s="57"/>
      <c r="PQW5" s="57"/>
      <c r="PQX5" s="57"/>
      <c r="PRI5" s="57"/>
      <c r="PRJ5" s="57"/>
      <c r="PRU5" s="57"/>
      <c r="PRV5" s="57"/>
      <c r="PSG5" s="57"/>
      <c r="PSH5" s="57"/>
      <c r="PSS5" s="57"/>
      <c r="PST5" s="57"/>
      <c r="PTE5" s="57"/>
      <c r="PTF5" s="57"/>
      <c r="PTQ5" s="57"/>
      <c r="PTR5" s="57"/>
      <c r="PUC5" s="57"/>
      <c r="PUD5" s="57"/>
      <c r="PUO5" s="57"/>
      <c r="PUP5" s="57"/>
      <c r="PVA5" s="57"/>
      <c r="PVB5" s="57"/>
      <c r="PVM5" s="57"/>
      <c r="PVN5" s="57"/>
      <c r="PVY5" s="57"/>
      <c r="PVZ5" s="57"/>
      <c r="PWK5" s="57"/>
      <c r="PWL5" s="57"/>
      <c r="PWW5" s="57"/>
      <c r="PWX5" s="57"/>
      <c r="PXI5" s="57"/>
      <c r="PXJ5" s="57"/>
      <c r="PXU5" s="57"/>
      <c r="PXV5" s="57"/>
      <c r="PYG5" s="57"/>
      <c r="PYH5" s="57"/>
      <c r="PYS5" s="57"/>
      <c r="PYT5" s="57"/>
      <c r="PZE5" s="57"/>
      <c r="PZF5" s="57"/>
      <c r="PZQ5" s="57"/>
      <c r="PZR5" s="57"/>
      <c r="QAC5" s="57"/>
      <c r="QAD5" s="57"/>
      <c r="QAO5" s="57"/>
      <c r="QAP5" s="57"/>
      <c r="QBA5" s="57"/>
      <c r="QBB5" s="57"/>
      <c r="QBM5" s="57"/>
      <c r="QBN5" s="57"/>
      <c r="QBY5" s="57"/>
      <c r="QBZ5" s="57"/>
      <c r="QCK5" s="57"/>
      <c r="QCL5" s="57"/>
      <c r="QCW5" s="57"/>
      <c r="QCX5" s="57"/>
      <c r="QDI5" s="57"/>
      <c r="QDJ5" s="57"/>
      <c r="QDU5" s="57"/>
      <c r="QDV5" s="57"/>
      <c r="QEG5" s="57"/>
      <c r="QEH5" s="57"/>
      <c r="QES5" s="57"/>
      <c r="QET5" s="57"/>
      <c r="QFE5" s="57"/>
      <c r="QFF5" s="57"/>
      <c r="QFQ5" s="57"/>
      <c r="QFR5" s="57"/>
      <c r="QGC5" s="57"/>
      <c r="QGD5" s="57"/>
      <c r="QGO5" s="57"/>
      <c r="QGP5" s="57"/>
      <c r="QHA5" s="57"/>
      <c r="QHB5" s="57"/>
      <c r="QHM5" s="57"/>
      <c r="QHN5" s="57"/>
      <c r="QHY5" s="57"/>
      <c r="QHZ5" s="57"/>
      <c r="QIK5" s="57"/>
      <c r="QIL5" s="57"/>
      <c r="QIW5" s="57"/>
      <c r="QIX5" s="57"/>
      <c r="QJI5" s="57"/>
      <c r="QJJ5" s="57"/>
      <c r="QJU5" s="57"/>
      <c r="QJV5" s="57"/>
      <c r="QKG5" s="57"/>
      <c r="QKH5" s="57"/>
      <c r="QKS5" s="57"/>
      <c r="QKT5" s="57"/>
      <c r="QLE5" s="57"/>
      <c r="QLF5" s="57"/>
      <c r="QLQ5" s="57"/>
      <c r="QLR5" s="57"/>
      <c r="QMC5" s="57"/>
      <c r="QMD5" s="57"/>
      <c r="QMO5" s="57"/>
      <c r="QMP5" s="57"/>
      <c r="QNA5" s="57"/>
      <c r="QNB5" s="57"/>
      <c r="QNM5" s="57"/>
      <c r="QNN5" s="57"/>
      <c r="QNY5" s="57"/>
      <c r="QNZ5" s="57"/>
      <c r="QOK5" s="57"/>
      <c r="QOL5" s="57"/>
      <c r="QOW5" s="57"/>
      <c r="QOX5" s="57"/>
      <c r="QPI5" s="57"/>
      <c r="QPJ5" s="57"/>
      <c r="QPU5" s="57"/>
      <c r="QPV5" s="57"/>
      <c r="QQG5" s="57"/>
      <c r="QQH5" s="57"/>
      <c r="QQS5" s="57"/>
      <c r="QQT5" s="57"/>
      <c r="QRE5" s="57"/>
      <c r="QRF5" s="57"/>
      <c r="QRQ5" s="57"/>
      <c r="QRR5" s="57"/>
      <c r="QSC5" s="57"/>
      <c r="QSD5" s="57"/>
      <c r="QSO5" s="57"/>
      <c r="QSP5" s="57"/>
      <c r="QTA5" s="57"/>
      <c r="QTB5" s="57"/>
      <c r="QTM5" s="57"/>
      <c r="QTN5" s="57"/>
      <c r="QTY5" s="57"/>
      <c r="QTZ5" s="57"/>
      <c r="QUK5" s="57"/>
      <c r="QUL5" s="57"/>
      <c r="QUW5" s="57"/>
      <c r="QUX5" s="57"/>
      <c r="QVI5" s="57"/>
      <c r="QVJ5" s="57"/>
      <c r="QVU5" s="57"/>
      <c r="QVV5" s="57"/>
      <c r="QWG5" s="57"/>
      <c r="QWH5" s="57"/>
      <c r="QWS5" s="57"/>
      <c r="QWT5" s="57"/>
      <c r="QXE5" s="57"/>
      <c r="QXF5" s="57"/>
      <c r="QXQ5" s="57"/>
      <c r="QXR5" s="57"/>
      <c r="QYC5" s="57"/>
      <c r="QYD5" s="57"/>
      <c r="QYO5" s="57"/>
      <c r="QYP5" s="57"/>
      <c r="QZA5" s="57"/>
      <c r="QZB5" s="57"/>
      <c r="QZM5" s="57"/>
      <c r="QZN5" s="57"/>
      <c r="QZY5" s="57"/>
      <c r="QZZ5" s="57"/>
      <c r="RAK5" s="57"/>
      <c r="RAL5" s="57"/>
      <c r="RAW5" s="57"/>
      <c r="RAX5" s="57"/>
      <c r="RBI5" s="57"/>
      <c r="RBJ5" s="57"/>
      <c r="RBU5" s="57"/>
      <c r="RBV5" s="57"/>
      <c r="RCG5" s="57"/>
      <c r="RCH5" s="57"/>
      <c r="RCS5" s="57"/>
      <c r="RCT5" s="57"/>
      <c r="RDE5" s="57"/>
      <c r="RDF5" s="57"/>
      <c r="RDQ5" s="57"/>
      <c r="RDR5" s="57"/>
      <c r="REC5" s="57"/>
      <c r="RED5" s="57"/>
      <c r="REO5" s="57"/>
      <c r="REP5" s="57"/>
      <c r="RFA5" s="57"/>
      <c r="RFB5" s="57"/>
      <c r="RFM5" s="57"/>
      <c r="RFN5" s="57"/>
      <c r="RFY5" s="57"/>
      <c r="RFZ5" s="57"/>
      <c r="RGK5" s="57"/>
      <c r="RGL5" s="57"/>
      <c r="RGW5" s="57"/>
      <c r="RGX5" s="57"/>
      <c r="RHI5" s="57"/>
      <c r="RHJ5" s="57"/>
      <c r="RHU5" s="57"/>
      <c r="RHV5" s="57"/>
      <c r="RIG5" s="57"/>
      <c r="RIH5" s="57"/>
      <c r="RIS5" s="57"/>
      <c r="RIT5" s="57"/>
      <c r="RJE5" s="57"/>
      <c r="RJF5" s="57"/>
      <c r="RJQ5" s="57"/>
      <c r="RJR5" s="57"/>
      <c r="RKC5" s="57"/>
      <c r="RKD5" s="57"/>
      <c r="RKO5" s="57"/>
      <c r="RKP5" s="57"/>
      <c r="RLA5" s="57"/>
      <c r="RLB5" s="57"/>
      <c r="RLM5" s="57"/>
      <c r="RLN5" s="57"/>
      <c r="RLY5" s="57"/>
      <c r="RLZ5" s="57"/>
      <c r="RMK5" s="57"/>
      <c r="RML5" s="57"/>
      <c r="RMW5" s="57"/>
      <c r="RMX5" s="57"/>
      <c r="RNI5" s="57"/>
      <c r="RNJ5" s="57"/>
      <c r="RNU5" s="57"/>
      <c r="RNV5" s="57"/>
      <c r="ROG5" s="57"/>
      <c r="ROH5" s="57"/>
      <c r="ROS5" s="57"/>
      <c r="ROT5" s="57"/>
      <c r="RPE5" s="57"/>
      <c r="RPF5" s="57"/>
      <c r="RPQ5" s="57"/>
      <c r="RPR5" s="57"/>
      <c r="RQC5" s="57"/>
      <c r="RQD5" s="57"/>
      <c r="RQO5" s="57"/>
      <c r="RQP5" s="57"/>
      <c r="RRA5" s="57"/>
      <c r="RRB5" s="57"/>
      <c r="RRM5" s="57"/>
      <c r="RRN5" s="57"/>
      <c r="RRY5" s="57"/>
      <c r="RRZ5" s="57"/>
      <c r="RSK5" s="57"/>
      <c r="RSL5" s="57"/>
      <c r="RSW5" s="57"/>
      <c r="RSX5" s="57"/>
      <c r="RTI5" s="57"/>
      <c r="RTJ5" s="57"/>
      <c r="RTU5" s="57"/>
      <c r="RTV5" s="57"/>
      <c r="RUG5" s="57"/>
      <c r="RUH5" s="57"/>
      <c r="RUS5" s="57"/>
      <c r="RUT5" s="57"/>
      <c r="RVE5" s="57"/>
      <c r="RVF5" s="57"/>
      <c r="RVQ5" s="57"/>
      <c r="RVR5" s="57"/>
      <c r="RWC5" s="57"/>
      <c r="RWD5" s="57"/>
      <c r="RWO5" s="57"/>
      <c r="RWP5" s="57"/>
      <c r="RXA5" s="57"/>
      <c r="RXB5" s="57"/>
      <c r="RXM5" s="57"/>
      <c r="RXN5" s="57"/>
      <c r="RXY5" s="57"/>
      <c r="RXZ5" s="57"/>
      <c r="RYK5" s="57"/>
      <c r="RYL5" s="57"/>
      <c r="RYW5" s="57"/>
      <c r="RYX5" s="57"/>
      <c r="RZI5" s="57"/>
      <c r="RZJ5" s="57"/>
      <c r="RZU5" s="57"/>
      <c r="RZV5" s="57"/>
      <c r="SAG5" s="57"/>
      <c r="SAH5" s="57"/>
      <c r="SAS5" s="57"/>
      <c r="SAT5" s="57"/>
      <c r="SBE5" s="57"/>
      <c r="SBF5" s="57"/>
      <c r="SBQ5" s="57"/>
      <c r="SBR5" s="57"/>
      <c r="SCC5" s="57"/>
      <c r="SCD5" s="57"/>
      <c r="SCO5" s="57"/>
      <c r="SCP5" s="57"/>
      <c r="SDA5" s="57"/>
      <c r="SDB5" s="57"/>
      <c r="SDM5" s="57"/>
      <c r="SDN5" s="57"/>
      <c r="SDY5" s="57"/>
      <c r="SDZ5" s="57"/>
      <c r="SEK5" s="57"/>
      <c r="SEL5" s="57"/>
      <c r="SEW5" s="57"/>
      <c r="SEX5" s="57"/>
      <c r="SFI5" s="57"/>
      <c r="SFJ5" s="57"/>
      <c r="SFU5" s="57"/>
      <c r="SFV5" s="57"/>
      <c r="SGG5" s="57"/>
      <c r="SGH5" s="57"/>
      <c r="SGS5" s="57"/>
      <c r="SGT5" s="57"/>
      <c r="SHE5" s="57"/>
      <c r="SHF5" s="57"/>
      <c r="SHQ5" s="57"/>
      <c r="SHR5" s="57"/>
      <c r="SIC5" s="57"/>
      <c r="SID5" s="57"/>
      <c r="SIO5" s="57"/>
      <c r="SIP5" s="57"/>
      <c r="SJA5" s="57"/>
      <c r="SJB5" s="57"/>
      <c r="SJM5" s="57"/>
      <c r="SJN5" s="57"/>
      <c r="SJY5" s="57"/>
      <c r="SJZ5" s="57"/>
      <c r="SKK5" s="57"/>
      <c r="SKL5" s="57"/>
      <c r="SKW5" s="57"/>
      <c r="SKX5" s="57"/>
      <c r="SLI5" s="57"/>
      <c r="SLJ5" s="57"/>
      <c r="SLU5" s="57"/>
      <c r="SLV5" s="57"/>
      <c r="SMG5" s="57"/>
      <c r="SMH5" s="57"/>
      <c r="SMS5" s="57"/>
      <c r="SMT5" s="57"/>
      <c r="SNE5" s="57"/>
      <c r="SNF5" s="57"/>
      <c r="SNQ5" s="57"/>
      <c r="SNR5" s="57"/>
      <c r="SOC5" s="57"/>
      <c r="SOD5" s="57"/>
      <c r="SOO5" s="57"/>
      <c r="SOP5" s="57"/>
      <c r="SPA5" s="57"/>
      <c r="SPB5" s="57"/>
      <c r="SPM5" s="57"/>
      <c r="SPN5" s="57"/>
      <c r="SPY5" s="57"/>
      <c r="SPZ5" s="57"/>
      <c r="SQK5" s="57"/>
      <c r="SQL5" s="57"/>
      <c r="SQW5" s="57"/>
      <c r="SQX5" s="57"/>
      <c r="SRI5" s="57"/>
      <c r="SRJ5" s="57"/>
      <c r="SRU5" s="57"/>
      <c r="SRV5" s="57"/>
      <c r="SSG5" s="57"/>
      <c r="SSH5" s="57"/>
      <c r="SSS5" s="57"/>
      <c r="SST5" s="57"/>
      <c r="STE5" s="57"/>
      <c r="STF5" s="57"/>
      <c r="STQ5" s="57"/>
      <c r="STR5" s="57"/>
      <c r="SUC5" s="57"/>
      <c r="SUD5" s="57"/>
      <c r="SUO5" s="57"/>
      <c r="SUP5" s="57"/>
      <c r="SVA5" s="57"/>
      <c r="SVB5" s="57"/>
      <c r="SVM5" s="57"/>
      <c r="SVN5" s="57"/>
      <c r="SVY5" s="57"/>
      <c r="SVZ5" s="57"/>
      <c r="SWK5" s="57"/>
      <c r="SWL5" s="57"/>
      <c r="SWW5" s="57"/>
      <c r="SWX5" s="57"/>
      <c r="SXI5" s="57"/>
      <c r="SXJ5" s="57"/>
      <c r="SXU5" s="57"/>
      <c r="SXV5" s="57"/>
      <c r="SYG5" s="57"/>
      <c r="SYH5" s="57"/>
      <c r="SYS5" s="57"/>
      <c r="SYT5" s="57"/>
      <c r="SZE5" s="57"/>
      <c r="SZF5" s="57"/>
      <c r="SZQ5" s="57"/>
      <c r="SZR5" s="57"/>
      <c r="TAC5" s="57"/>
      <c r="TAD5" s="57"/>
      <c r="TAO5" s="57"/>
      <c r="TAP5" s="57"/>
      <c r="TBA5" s="57"/>
      <c r="TBB5" s="57"/>
      <c r="TBM5" s="57"/>
      <c r="TBN5" s="57"/>
      <c r="TBY5" s="57"/>
      <c r="TBZ5" s="57"/>
      <c r="TCK5" s="57"/>
      <c r="TCL5" s="57"/>
      <c r="TCW5" s="57"/>
      <c r="TCX5" s="57"/>
      <c r="TDI5" s="57"/>
      <c r="TDJ5" s="57"/>
      <c r="TDU5" s="57"/>
      <c r="TDV5" s="57"/>
      <c r="TEG5" s="57"/>
      <c r="TEH5" s="57"/>
      <c r="TES5" s="57"/>
      <c r="TET5" s="57"/>
      <c r="TFE5" s="57"/>
      <c r="TFF5" s="57"/>
      <c r="TFQ5" s="57"/>
      <c r="TFR5" s="57"/>
      <c r="TGC5" s="57"/>
      <c r="TGD5" s="57"/>
      <c r="TGO5" s="57"/>
      <c r="TGP5" s="57"/>
      <c r="THA5" s="57"/>
      <c r="THB5" s="57"/>
      <c r="THM5" s="57"/>
      <c r="THN5" s="57"/>
      <c r="THY5" s="57"/>
      <c r="THZ5" s="57"/>
      <c r="TIK5" s="57"/>
      <c r="TIL5" s="57"/>
      <c r="TIW5" s="57"/>
      <c r="TIX5" s="57"/>
      <c r="TJI5" s="57"/>
      <c r="TJJ5" s="57"/>
      <c r="TJU5" s="57"/>
      <c r="TJV5" s="57"/>
      <c r="TKG5" s="57"/>
      <c r="TKH5" s="57"/>
      <c r="TKS5" s="57"/>
      <c r="TKT5" s="57"/>
      <c r="TLE5" s="57"/>
      <c r="TLF5" s="57"/>
      <c r="TLQ5" s="57"/>
      <c r="TLR5" s="57"/>
      <c r="TMC5" s="57"/>
      <c r="TMD5" s="57"/>
      <c r="TMO5" s="57"/>
      <c r="TMP5" s="57"/>
      <c r="TNA5" s="57"/>
      <c r="TNB5" s="57"/>
      <c r="TNM5" s="57"/>
      <c r="TNN5" s="57"/>
      <c r="TNY5" s="57"/>
      <c r="TNZ5" s="57"/>
      <c r="TOK5" s="57"/>
      <c r="TOL5" s="57"/>
      <c r="TOW5" s="57"/>
      <c r="TOX5" s="57"/>
      <c r="TPI5" s="57"/>
      <c r="TPJ5" s="57"/>
      <c r="TPU5" s="57"/>
      <c r="TPV5" s="57"/>
      <c r="TQG5" s="57"/>
      <c r="TQH5" s="57"/>
      <c r="TQS5" s="57"/>
      <c r="TQT5" s="57"/>
      <c r="TRE5" s="57"/>
      <c r="TRF5" s="57"/>
      <c r="TRQ5" s="57"/>
      <c r="TRR5" s="57"/>
      <c r="TSC5" s="57"/>
      <c r="TSD5" s="57"/>
      <c r="TSO5" s="57"/>
      <c r="TSP5" s="57"/>
      <c r="TTA5" s="57"/>
      <c r="TTB5" s="57"/>
      <c r="TTM5" s="57"/>
      <c r="TTN5" s="57"/>
      <c r="TTY5" s="57"/>
      <c r="TTZ5" s="57"/>
      <c r="TUK5" s="57"/>
      <c r="TUL5" s="57"/>
      <c r="TUW5" s="57"/>
      <c r="TUX5" s="57"/>
      <c r="TVI5" s="57"/>
      <c r="TVJ5" s="57"/>
      <c r="TVU5" s="57"/>
      <c r="TVV5" s="57"/>
      <c r="TWG5" s="57"/>
      <c r="TWH5" s="57"/>
      <c r="TWS5" s="57"/>
      <c r="TWT5" s="57"/>
      <c r="TXE5" s="57"/>
      <c r="TXF5" s="57"/>
      <c r="TXQ5" s="57"/>
      <c r="TXR5" s="57"/>
      <c r="TYC5" s="57"/>
      <c r="TYD5" s="57"/>
      <c r="TYO5" s="57"/>
      <c r="TYP5" s="57"/>
      <c r="TZA5" s="57"/>
      <c r="TZB5" s="57"/>
      <c r="TZM5" s="57"/>
      <c r="TZN5" s="57"/>
      <c r="TZY5" s="57"/>
      <c r="TZZ5" s="57"/>
      <c r="UAK5" s="57"/>
      <c r="UAL5" s="57"/>
      <c r="UAW5" s="57"/>
      <c r="UAX5" s="57"/>
      <c r="UBI5" s="57"/>
      <c r="UBJ5" s="57"/>
      <c r="UBU5" s="57"/>
      <c r="UBV5" s="57"/>
      <c r="UCG5" s="57"/>
      <c r="UCH5" s="57"/>
      <c r="UCS5" s="57"/>
      <c r="UCT5" s="57"/>
      <c r="UDE5" s="57"/>
      <c r="UDF5" s="57"/>
      <c r="UDQ5" s="57"/>
      <c r="UDR5" s="57"/>
      <c r="UEC5" s="57"/>
      <c r="UED5" s="57"/>
      <c r="UEO5" s="57"/>
      <c r="UEP5" s="57"/>
      <c r="UFA5" s="57"/>
      <c r="UFB5" s="57"/>
      <c r="UFM5" s="57"/>
      <c r="UFN5" s="57"/>
      <c r="UFY5" s="57"/>
      <c r="UFZ5" s="57"/>
      <c r="UGK5" s="57"/>
      <c r="UGL5" s="57"/>
      <c r="UGW5" s="57"/>
      <c r="UGX5" s="57"/>
      <c r="UHI5" s="57"/>
      <c r="UHJ5" s="57"/>
      <c r="UHU5" s="57"/>
      <c r="UHV5" s="57"/>
      <c r="UIG5" s="57"/>
      <c r="UIH5" s="57"/>
      <c r="UIS5" s="57"/>
      <c r="UIT5" s="57"/>
      <c r="UJE5" s="57"/>
      <c r="UJF5" s="57"/>
      <c r="UJQ5" s="57"/>
      <c r="UJR5" s="57"/>
      <c r="UKC5" s="57"/>
      <c r="UKD5" s="57"/>
      <c r="UKO5" s="57"/>
      <c r="UKP5" s="57"/>
      <c r="ULA5" s="57"/>
      <c r="ULB5" s="57"/>
      <c r="ULM5" s="57"/>
      <c r="ULN5" s="57"/>
      <c r="ULY5" s="57"/>
      <c r="ULZ5" s="57"/>
      <c r="UMK5" s="57"/>
      <c r="UML5" s="57"/>
      <c r="UMW5" s="57"/>
      <c r="UMX5" s="57"/>
      <c r="UNI5" s="57"/>
      <c r="UNJ5" s="57"/>
      <c r="UNU5" s="57"/>
      <c r="UNV5" s="57"/>
      <c r="UOG5" s="57"/>
      <c r="UOH5" s="57"/>
      <c r="UOS5" s="57"/>
      <c r="UOT5" s="57"/>
      <c r="UPE5" s="57"/>
      <c r="UPF5" s="57"/>
      <c r="UPQ5" s="57"/>
      <c r="UPR5" s="57"/>
      <c r="UQC5" s="57"/>
      <c r="UQD5" s="57"/>
      <c r="UQO5" s="57"/>
      <c r="UQP5" s="57"/>
      <c r="URA5" s="57"/>
      <c r="URB5" s="57"/>
      <c r="URM5" s="57"/>
      <c r="URN5" s="57"/>
      <c r="URY5" s="57"/>
      <c r="URZ5" s="57"/>
      <c r="USK5" s="57"/>
      <c r="USL5" s="57"/>
      <c r="USW5" s="57"/>
      <c r="USX5" s="57"/>
      <c r="UTI5" s="57"/>
      <c r="UTJ5" s="57"/>
      <c r="UTU5" s="57"/>
      <c r="UTV5" s="57"/>
      <c r="UUG5" s="57"/>
      <c r="UUH5" s="57"/>
      <c r="UUS5" s="57"/>
      <c r="UUT5" s="57"/>
      <c r="UVE5" s="57"/>
      <c r="UVF5" s="57"/>
      <c r="UVQ5" s="57"/>
      <c r="UVR5" s="57"/>
      <c r="UWC5" s="57"/>
      <c r="UWD5" s="57"/>
      <c r="UWO5" s="57"/>
      <c r="UWP5" s="57"/>
      <c r="UXA5" s="57"/>
      <c r="UXB5" s="57"/>
      <c r="UXM5" s="57"/>
      <c r="UXN5" s="57"/>
      <c r="UXY5" s="57"/>
      <c r="UXZ5" s="57"/>
      <c r="UYK5" s="57"/>
      <c r="UYL5" s="57"/>
      <c r="UYW5" s="57"/>
      <c r="UYX5" s="57"/>
      <c r="UZI5" s="57"/>
      <c r="UZJ5" s="57"/>
      <c r="UZU5" s="57"/>
      <c r="UZV5" s="57"/>
      <c r="VAG5" s="57"/>
      <c r="VAH5" s="57"/>
      <c r="VAS5" s="57"/>
      <c r="VAT5" s="57"/>
      <c r="VBE5" s="57"/>
      <c r="VBF5" s="57"/>
      <c r="VBQ5" s="57"/>
      <c r="VBR5" s="57"/>
      <c r="VCC5" s="57"/>
      <c r="VCD5" s="57"/>
      <c r="VCO5" s="57"/>
      <c r="VCP5" s="57"/>
      <c r="VDA5" s="57"/>
      <c r="VDB5" s="57"/>
      <c r="VDM5" s="57"/>
      <c r="VDN5" s="57"/>
      <c r="VDY5" s="57"/>
      <c r="VDZ5" s="57"/>
      <c r="VEK5" s="57"/>
      <c r="VEL5" s="57"/>
      <c r="VEW5" s="57"/>
      <c r="VEX5" s="57"/>
      <c r="VFI5" s="57"/>
      <c r="VFJ5" s="57"/>
      <c r="VFU5" s="57"/>
      <c r="VFV5" s="57"/>
      <c r="VGG5" s="57"/>
      <c r="VGH5" s="57"/>
      <c r="VGS5" s="57"/>
      <c r="VGT5" s="57"/>
      <c r="VHE5" s="57"/>
      <c r="VHF5" s="57"/>
      <c r="VHQ5" s="57"/>
      <c r="VHR5" s="57"/>
      <c r="VIC5" s="57"/>
      <c r="VID5" s="57"/>
      <c r="VIO5" s="57"/>
      <c r="VIP5" s="57"/>
      <c r="VJA5" s="57"/>
      <c r="VJB5" s="57"/>
      <c r="VJM5" s="57"/>
      <c r="VJN5" s="57"/>
      <c r="VJY5" s="57"/>
      <c r="VJZ5" s="57"/>
      <c r="VKK5" s="57"/>
      <c r="VKL5" s="57"/>
      <c r="VKW5" s="57"/>
      <c r="VKX5" s="57"/>
      <c r="VLI5" s="57"/>
      <c r="VLJ5" s="57"/>
      <c r="VLU5" s="57"/>
      <c r="VLV5" s="57"/>
      <c r="VMG5" s="57"/>
      <c r="VMH5" s="57"/>
      <c r="VMS5" s="57"/>
      <c r="VMT5" s="57"/>
      <c r="VNE5" s="57"/>
      <c r="VNF5" s="57"/>
      <c r="VNQ5" s="57"/>
      <c r="VNR5" s="57"/>
      <c r="VOC5" s="57"/>
      <c r="VOD5" s="57"/>
      <c r="VOO5" s="57"/>
      <c r="VOP5" s="57"/>
      <c r="VPA5" s="57"/>
      <c r="VPB5" s="57"/>
      <c r="VPM5" s="57"/>
      <c r="VPN5" s="57"/>
      <c r="VPY5" s="57"/>
      <c r="VPZ5" s="57"/>
      <c r="VQK5" s="57"/>
      <c r="VQL5" s="57"/>
      <c r="VQW5" s="57"/>
      <c r="VQX5" s="57"/>
      <c r="VRI5" s="57"/>
      <c r="VRJ5" s="57"/>
      <c r="VRU5" s="57"/>
      <c r="VRV5" s="57"/>
      <c r="VSG5" s="57"/>
      <c r="VSH5" s="57"/>
      <c r="VSS5" s="57"/>
      <c r="VST5" s="57"/>
      <c r="VTE5" s="57"/>
      <c r="VTF5" s="57"/>
      <c r="VTQ5" s="57"/>
      <c r="VTR5" s="57"/>
      <c r="VUC5" s="57"/>
      <c r="VUD5" s="57"/>
      <c r="VUO5" s="57"/>
      <c r="VUP5" s="57"/>
      <c r="VVA5" s="57"/>
      <c r="VVB5" s="57"/>
      <c r="VVM5" s="57"/>
      <c r="VVN5" s="57"/>
      <c r="VVY5" s="57"/>
      <c r="VVZ5" s="57"/>
      <c r="VWK5" s="57"/>
      <c r="VWL5" s="57"/>
      <c r="VWW5" s="57"/>
      <c r="VWX5" s="57"/>
      <c r="VXI5" s="57"/>
      <c r="VXJ5" s="57"/>
      <c r="VXU5" s="57"/>
      <c r="VXV5" s="57"/>
      <c r="VYG5" s="57"/>
      <c r="VYH5" s="57"/>
      <c r="VYS5" s="57"/>
      <c r="VYT5" s="57"/>
      <c r="VZE5" s="57"/>
      <c r="VZF5" s="57"/>
      <c r="VZQ5" s="57"/>
      <c r="VZR5" s="57"/>
      <c r="WAC5" s="57"/>
      <c r="WAD5" s="57"/>
      <c r="WAO5" s="57"/>
      <c r="WAP5" s="57"/>
      <c r="WBA5" s="57"/>
      <c r="WBB5" s="57"/>
      <c r="WBM5" s="57"/>
      <c r="WBN5" s="57"/>
      <c r="WBY5" s="57"/>
      <c r="WBZ5" s="57"/>
      <c r="WCK5" s="57"/>
      <c r="WCL5" s="57"/>
      <c r="WCW5" s="57"/>
      <c r="WCX5" s="57"/>
      <c r="WDI5" s="57"/>
      <c r="WDJ5" s="57"/>
      <c r="WDU5" s="57"/>
      <c r="WDV5" s="57"/>
      <c r="WEG5" s="57"/>
      <c r="WEH5" s="57"/>
      <c r="WES5" s="57"/>
      <c r="WET5" s="57"/>
      <c r="WFE5" s="57"/>
      <c r="WFF5" s="57"/>
      <c r="WFQ5" s="57"/>
      <c r="WFR5" s="57"/>
      <c r="WGC5" s="57"/>
      <c r="WGD5" s="57"/>
      <c r="WGO5" s="57"/>
      <c r="WGP5" s="57"/>
      <c r="WHA5" s="57"/>
      <c r="WHB5" s="57"/>
      <c r="WHM5" s="57"/>
      <c r="WHN5" s="57"/>
      <c r="WHY5" s="57"/>
      <c r="WHZ5" s="57"/>
      <c r="WIK5" s="57"/>
      <c r="WIL5" s="57"/>
      <c r="WIW5" s="57"/>
      <c r="WIX5" s="57"/>
      <c r="WJI5" s="57"/>
      <c r="WJJ5" s="57"/>
      <c r="WJU5" s="57"/>
      <c r="WJV5" s="57"/>
      <c r="WKG5" s="57"/>
      <c r="WKH5" s="57"/>
      <c r="WKS5" s="57"/>
      <c r="WKT5" s="57"/>
      <c r="WLE5" s="57"/>
      <c r="WLF5" s="57"/>
      <c r="WLQ5" s="57"/>
      <c r="WLR5" s="57"/>
      <c r="WMC5" s="57"/>
      <c r="WMD5" s="57"/>
      <c r="WMO5" s="57"/>
      <c r="WMP5" s="57"/>
      <c r="WNA5" s="57"/>
      <c r="WNB5" s="57"/>
      <c r="WNM5" s="57"/>
      <c r="WNN5" s="57"/>
      <c r="WNY5" s="57"/>
      <c r="WNZ5" s="57"/>
      <c r="WOK5" s="57"/>
      <c r="WOL5" s="57"/>
      <c r="WOW5" s="57"/>
      <c r="WOX5" s="57"/>
      <c r="WPI5" s="57"/>
      <c r="WPJ5" s="57"/>
      <c r="WPU5" s="57"/>
      <c r="WPV5" s="57"/>
      <c r="WQG5" s="57"/>
      <c r="WQH5" s="57"/>
      <c r="WQS5" s="57"/>
      <c r="WQT5" s="57"/>
      <c r="WRE5" s="57"/>
      <c r="WRF5" s="57"/>
      <c r="WRQ5" s="57"/>
      <c r="WRR5" s="57"/>
      <c r="WSC5" s="57"/>
      <c r="WSD5" s="57"/>
      <c r="WSO5" s="57"/>
      <c r="WSP5" s="57"/>
      <c r="WTA5" s="57"/>
      <c r="WTB5" s="57"/>
      <c r="WTM5" s="57"/>
      <c r="WTN5" s="57"/>
      <c r="WTY5" s="57"/>
      <c r="WTZ5" s="57"/>
      <c r="WUK5" s="57"/>
      <c r="WUL5" s="57"/>
      <c r="WUW5" s="57"/>
      <c r="WUX5" s="57"/>
      <c r="WVI5" s="57"/>
      <c r="WVJ5" s="57"/>
      <c r="WVU5" s="57"/>
      <c r="WVV5" s="57"/>
      <c r="WWG5" s="57"/>
      <c r="WWH5" s="57"/>
      <c r="WWS5" s="57"/>
      <c r="WWT5" s="57"/>
      <c r="WXE5" s="57"/>
      <c r="WXF5" s="57"/>
      <c r="WXQ5" s="57"/>
      <c r="WXR5" s="57"/>
      <c r="WYC5" s="57"/>
      <c r="WYD5" s="57"/>
      <c r="WYO5" s="57"/>
      <c r="WYP5" s="57"/>
      <c r="WZA5" s="57"/>
      <c r="WZB5" s="57"/>
      <c r="WZM5" s="57"/>
      <c r="WZN5" s="57"/>
      <c r="WZY5" s="57"/>
      <c r="WZZ5" s="57"/>
      <c r="XAK5" s="57"/>
      <c r="XAL5" s="57"/>
      <c r="XAW5" s="57"/>
      <c r="XAX5" s="57"/>
      <c r="XBI5" s="57"/>
      <c r="XBJ5" s="57"/>
      <c r="XBU5" s="57"/>
      <c r="XBV5" s="57"/>
      <c r="XCG5" s="57"/>
      <c r="XCH5" s="57"/>
      <c r="XCS5" s="57"/>
      <c r="XCT5" s="57"/>
      <c r="XDE5" s="57"/>
      <c r="XDF5" s="57"/>
      <c r="XDQ5" s="57"/>
      <c r="XDR5" s="57"/>
      <c r="XEC5" s="57"/>
      <c r="XED5" s="57"/>
      <c r="XEO5" s="57"/>
      <c r="XEP5" s="57"/>
      <c r="XFA5" s="57"/>
      <c r="XFB5" s="57"/>
    </row>
    <row r="6" spans="1:1022 1033:2042 2053:3062 3073:4094 4105:5114 5125:6134 6145:7166 7177:8186 8197:9206 9217:10238 10249:11258 11269:12278 12289:13310 13321:14330 14341:15350 15361:16382" s="43" customFormat="1" ht="33.75" customHeight="1" thickBot="1" x14ac:dyDescent="0.3">
      <c r="B6" s="615" t="s">
        <v>795</v>
      </c>
      <c r="C6" s="616"/>
      <c r="D6" s="151"/>
      <c r="E6" s="617" t="str">
        <f>IF(ISBLANK('Votre dossier'!D7),"Vous devez renseigner l'onglet Votre dossier",'Votre dossier'!D7)</f>
        <v>Vous devez renseigner l'onglet Votre dossier</v>
      </c>
      <c r="F6" s="618"/>
      <c r="G6" s="618"/>
      <c r="H6" s="618"/>
      <c r="I6" s="619"/>
      <c r="M6" s="57"/>
      <c r="N6" s="57"/>
      <c r="Y6" s="57"/>
      <c r="Z6" s="57"/>
      <c r="AK6" s="57"/>
      <c r="AL6" s="57"/>
      <c r="AW6" s="57"/>
      <c r="AX6" s="57"/>
      <c r="BI6" s="57"/>
      <c r="BJ6" s="57"/>
      <c r="BU6" s="57"/>
      <c r="BV6" s="57"/>
      <c r="CG6" s="57"/>
      <c r="CH6" s="57"/>
      <c r="CS6" s="57"/>
      <c r="CT6" s="57"/>
      <c r="DE6" s="57"/>
      <c r="DF6" s="57"/>
      <c r="DQ6" s="57"/>
      <c r="DR6" s="57"/>
      <c r="EC6" s="57"/>
      <c r="ED6" s="57"/>
      <c r="EO6" s="57"/>
      <c r="EP6" s="57"/>
      <c r="FA6" s="57"/>
      <c r="FB6" s="57"/>
      <c r="FM6" s="57"/>
      <c r="FN6" s="57"/>
      <c r="FY6" s="57"/>
      <c r="FZ6" s="57"/>
      <c r="GK6" s="57"/>
      <c r="GL6" s="57"/>
      <c r="GW6" s="57"/>
      <c r="GX6" s="57"/>
      <c r="HI6" s="57"/>
      <c r="HJ6" s="57"/>
      <c r="HU6" s="57"/>
      <c r="HV6" s="57"/>
      <c r="IG6" s="57"/>
      <c r="IH6" s="57"/>
      <c r="IS6" s="57"/>
      <c r="IT6" s="57"/>
      <c r="JE6" s="57"/>
      <c r="JF6" s="57"/>
      <c r="JQ6" s="57"/>
      <c r="JR6" s="57"/>
      <c r="KC6" s="57"/>
      <c r="KD6" s="57"/>
      <c r="KO6" s="57"/>
      <c r="KP6" s="57"/>
      <c r="LA6" s="57"/>
      <c r="LB6" s="57"/>
      <c r="LM6" s="57"/>
      <c r="LN6" s="57"/>
      <c r="LY6" s="57"/>
      <c r="LZ6" s="57"/>
      <c r="MK6" s="57"/>
      <c r="ML6" s="57"/>
      <c r="MW6" s="57"/>
      <c r="MX6" s="57"/>
      <c r="NI6" s="57"/>
      <c r="NJ6" s="57"/>
      <c r="NU6" s="57"/>
      <c r="NV6" s="57"/>
      <c r="OG6" s="57"/>
      <c r="OH6" s="57"/>
      <c r="OS6" s="57"/>
      <c r="OT6" s="57"/>
      <c r="PE6" s="57"/>
      <c r="PF6" s="57"/>
      <c r="PQ6" s="57"/>
      <c r="PR6" s="57"/>
      <c r="QC6" s="57"/>
      <c r="QD6" s="57"/>
      <c r="QO6" s="57"/>
      <c r="QP6" s="57"/>
      <c r="RA6" s="57"/>
      <c r="RB6" s="57"/>
      <c r="RM6" s="57"/>
      <c r="RN6" s="57"/>
      <c r="RY6" s="57"/>
      <c r="RZ6" s="57"/>
      <c r="SK6" s="57"/>
      <c r="SL6" s="57"/>
      <c r="SW6" s="57"/>
      <c r="SX6" s="57"/>
      <c r="TI6" s="57"/>
      <c r="TJ6" s="57"/>
      <c r="TU6" s="57"/>
      <c r="TV6" s="57"/>
      <c r="UG6" s="57"/>
      <c r="UH6" s="57"/>
      <c r="US6" s="57"/>
      <c r="UT6" s="57"/>
      <c r="VE6" s="57"/>
      <c r="VF6" s="57"/>
      <c r="VQ6" s="57"/>
      <c r="VR6" s="57"/>
      <c r="WC6" s="57"/>
      <c r="WD6" s="57"/>
      <c r="WO6" s="57"/>
      <c r="WP6" s="57"/>
      <c r="XA6" s="57"/>
      <c r="XB6" s="57"/>
      <c r="XM6" s="57"/>
      <c r="XN6" s="57"/>
      <c r="XY6" s="57"/>
      <c r="XZ6" s="57"/>
      <c r="YK6" s="57"/>
      <c r="YL6" s="57"/>
      <c r="YW6" s="57"/>
      <c r="YX6" s="57"/>
      <c r="ZI6" s="57"/>
      <c r="ZJ6" s="57"/>
      <c r="ZU6" s="57"/>
      <c r="ZV6" s="57"/>
      <c r="AAG6" s="57"/>
      <c r="AAH6" s="57"/>
      <c r="AAS6" s="57"/>
      <c r="AAT6" s="57"/>
      <c r="ABE6" s="57"/>
      <c r="ABF6" s="57"/>
      <c r="ABQ6" s="57"/>
      <c r="ABR6" s="57"/>
      <c r="ACC6" s="57"/>
      <c r="ACD6" s="57"/>
      <c r="ACO6" s="57"/>
      <c r="ACP6" s="57"/>
      <c r="ADA6" s="57"/>
      <c r="ADB6" s="57"/>
      <c r="ADM6" s="57"/>
      <c r="ADN6" s="57"/>
      <c r="ADY6" s="57"/>
      <c r="ADZ6" s="57"/>
      <c r="AEK6" s="57"/>
      <c r="AEL6" s="57"/>
      <c r="AEW6" s="57"/>
      <c r="AEX6" s="57"/>
      <c r="AFI6" s="57"/>
      <c r="AFJ6" s="57"/>
      <c r="AFU6" s="57"/>
      <c r="AFV6" s="57"/>
      <c r="AGG6" s="57"/>
      <c r="AGH6" s="57"/>
      <c r="AGS6" s="57"/>
      <c r="AGT6" s="57"/>
      <c r="AHE6" s="57"/>
      <c r="AHF6" s="57"/>
      <c r="AHQ6" s="57"/>
      <c r="AHR6" s="57"/>
      <c r="AIC6" s="57"/>
      <c r="AID6" s="57"/>
      <c r="AIO6" s="57"/>
      <c r="AIP6" s="57"/>
      <c r="AJA6" s="57"/>
      <c r="AJB6" s="57"/>
      <c r="AJM6" s="57"/>
      <c r="AJN6" s="57"/>
      <c r="AJY6" s="57"/>
      <c r="AJZ6" s="57"/>
      <c r="AKK6" s="57"/>
      <c r="AKL6" s="57"/>
      <c r="AKW6" s="57"/>
      <c r="AKX6" s="57"/>
      <c r="ALI6" s="57"/>
      <c r="ALJ6" s="57"/>
      <c r="ALU6" s="57"/>
      <c r="ALV6" s="57"/>
      <c r="AMG6" s="57"/>
      <c r="AMH6" s="57"/>
      <c r="AMS6" s="57"/>
      <c r="AMT6" s="57"/>
      <c r="ANE6" s="57"/>
      <c r="ANF6" s="57"/>
      <c r="ANQ6" s="57"/>
      <c r="ANR6" s="57"/>
      <c r="AOC6" s="57"/>
      <c r="AOD6" s="57"/>
      <c r="AOO6" s="57"/>
      <c r="AOP6" s="57"/>
      <c r="APA6" s="57"/>
      <c r="APB6" s="57"/>
      <c r="APM6" s="57"/>
      <c r="APN6" s="57"/>
      <c r="APY6" s="57"/>
      <c r="APZ6" s="57"/>
      <c r="AQK6" s="57"/>
      <c r="AQL6" s="57"/>
      <c r="AQW6" s="57"/>
      <c r="AQX6" s="57"/>
      <c r="ARI6" s="57"/>
      <c r="ARJ6" s="57"/>
      <c r="ARU6" s="57"/>
      <c r="ARV6" s="57"/>
      <c r="ASG6" s="57"/>
      <c r="ASH6" s="57"/>
      <c r="ASS6" s="57"/>
      <c r="AST6" s="57"/>
      <c r="ATE6" s="57"/>
      <c r="ATF6" s="57"/>
      <c r="ATQ6" s="57"/>
      <c r="ATR6" s="57"/>
      <c r="AUC6" s="57"/>
      <c r="AUD6" s="57"/>
      <c r="AUO6" s="57"/>
      <c r="AUP6" s="57"/>
      <c r="AVA6" s="57"/>
      <c r="AVB6" s="57"/>
      <c r="AVM6" s="57"/>
      <c r="AVN6" s="57"/>
      <c r="AVY6" s="57"/>
      <c r="AVZ6" s="57"/>
      <c r="AWK6" s="57"/>
      <c r="AWL6" s="57"/>
      <c r="AWW6" s="57"/>
      <c r="AWX6" s="57"/>
      <c r="AXI6" s="57"/>
      <c r="AXJ6" s="57"/>
      <c r="AXU6" s="57"/>
      <c r="AXV6" s="57"/>
      <c r="AYG6" s="57"/>
      <c r="AYH6" s="57"/>
      <c r="AYS6" s="57"/>
      <c r="AYT6" s="57"/>
      <c r="AZE6" s="57"/>
      <c r="AZF6" s="57"/>
      <c r="AZQ6" s="57"/>
      <c r="AZR6" s="57"/>
      <c r="BAC6" s="57"/>
      <c r="BAD6" s="57"/>
      <c r="BAO6" s="57"/>
      <c r="BAP6" s="57"/>
      <c r="BBA6" s="57"/>
      <c r="BBB6" s="57"/>
      <c r="BBM6" s="57"/>
      <c r="BBN6" s="57"/>
      <c r="BBY6" s="57"/>
      <c r="BBZ6" s="57"/>
      <c r="BCK6" s="57"/>
      <c r="BCL6" s="57"/>
      <c r="BCW6" s="57"/>
      <c r="BCX6" s="57"/>
      <c r="BDI6" s="57"/>
      <c r="BDJ6" s="57"/>
      <c r="BDU6" s="57"/>
      <c r="BDV6" s="57"/>
      <c r="BEG6" s="57"/>
      <c r="BEH6" s="57"/>
      <c r="BES6" s="57"/>
      <c r="BET6" s="57"/>
      <c r="BFE6" s="57"/>
      <c r="BFF6" s="57"/>
      <c r="BFQ6" s="57"/>
      <c r="BFR6" s="57"/>
      <c r="BGC6" s="57"/>
      <c r="BGD6" s="57"/>
      <c r="BGO6" s="57"/>
      <c r="BGP6" s="57"/>
      <c r="BHA6" s="57"/>
      <c r="BHB6" s="57"/>
      <c r="BHM6" s="57"/>
      <c r="BHN6" s="57"/>
      <c r="BHY6" s="57"/>
      <c r="BHZ6" s="57"/>
      <c r="BIK6" s="57"/>
      <c r="BIL6" s="57"/>
      <c r="BIW6" s="57"/>
      <c r="BIX6" s="57"/>
      <c r="BJI6" s="57"/>
      <c r="BJJ6" s="57"/>
      <c r="BJU6" s="57"/>
      <c r="BJV6" s="57"/>
      <c r="BKG6" s="57"/>
      <c r="BKH6" s="57"/>
      <c r="BKS6" s="57"/>
      <c r="BKT6" s="57"/>
      <c r="BLE6" s="57"/>
      <c r="BLF6" s="57"/>
      <c r="BLQ6" s="57"/>
      <c r="BLR6" s="57"/>
      <c r="BMC6" s="57"/>
      <c r="BMD6" s="57"/>
      <c r="BMO6" s="57"/>
      <c r="BMP6" s="57"/>
      <c r="BNA6" s="57"/>
      <c r="BNB6" s="57"/>
      <c r="BNM6" s="57"/>
      <c r="BNN6" s="57"/>
      <c r="BNY6" s="57"/>
      <c r="BNZ6" s="57"/>
      <c r="BOK6" s="57"/>
      <c r="BOL6" s="57"/>
      <c r="BOW6" s="57"/>
      <c r="BOX6" s="57"/>
      <c r="BPI6" s="57"/>
      <c r="BPJ6" s="57"/>
      <c r="BPU6" s="57"/>
      <c r="BPV6" s="57"/>
      <c r="BQG6" s="57"/>
      <c r="BQH6" s="57"/>
      <c r="BQS6" s="57"/>
      <c r="BQT6" s="57"/>
      <c r="BRE6" s="57"/>
      <c r="BRF6" s="57"/>
      <c r="BRQ6" s="57"/>
      <c r="BRR6" s="57"/>
      <c r="BSC6" s="57"/>
      <c r="BSD6" s="57"/>
      <c r="BSO6" s="57"/>
      <c r="BSP6" s="57"/>
      <c r="BTA6" s="57"/>
      <c r="BTB6" s="57"/>
      <c r="BTM6" s="57"/>
      <c r="BTN6" s="57"/>
      <c r="BTY6" s="57"/>
      <c r="BTZ6" s="57"/>
      <c r="BUK6" s="57"/>
      <c r="BUL6" s="57"/>
      <c r="BUW6" s="57"/>
      <c r="BUX6" s="57"/>
      <c r="BVI6" s="57"/>
      <c r="BVJ6" s="57"/>
      <c r="BVU6" s="57"/>
      <c r="BVV6" s="57"/>
      <c r="BWG6" s="57"/>
      <c r="BWH6" s="57"/>
      <c r="BWS6" s="57"/>
      <c r="BWT6" s="57"/>
      <c r="BXE6" s="57"/>
      <c r="BXF6" s="57"/>
      <c r="BXQ6" s="57"/>
      <c r="BXR6" s="57"/>
      <c r="BYC6" s="57"/>
      <c r="BYD6" s="57"/>
      <c r="BYO6" s="57"/>
      <c r="BYP6" s="57"/>
      <c r="BZA6" s="57"/>
      <c r="BZB6" s="57"/>
      <c r="BZM6" s="57"/>
      <c r="BZN6" s="57"/>
      <c r="BZY6" s="57"/>
      <c r="BZZ6" s="57"/>
      <c r="CAK6" s="57"/>
      <c r="CAL6" s="57"/>
      <c r="CAW6" s="57"/>
      <c r="CAX6" s="57"/>
      <c r="CBI6" s="57"/>
      <c r="CBJ6" s="57"/>
      <c r="CBU6" s="57"/>
      <c r="CBV6" s="57"/>
      <c r="CCG6" s="57"/>
      <c r="CCH6" s="57"/>
      <c r="CCS6" s="57"/>
      <c r="CCT6" s="57"/>
      <c r="CDE6" s="57"/>
      <c r="CDF6" s="57"/>
      <c r="CDQ6" s="57"/>
      <c r="CDR6" s="57"/>
      <c r="CEC6" s="57"/>
      <c r="CED6" s="57"/>
      <c r="CEO6" s="57"/>
      <c r="CEP6" s="57"/>
      <c r="CFA6" s="57"/>
      <c r="CFB6" s="57"/>
      <c r="CFM6" s="57"/>
      <c r="CFN6" s="57"/>
      <c r="CFY6" s="57"/>
      <c r="CFZ6" s="57"/>
      <c r="CGK6" s="57"/>
      <c r="CGL6" s="57"/>
      <c r="CGW6" s="57"/>
      <c r="CGX6" s="57"/>
      <c r="CHI6" s="57"/>
      <c r="CHJ6" s="57"/>
      <c r="CHU6" s="57"/>
      <c r="CHV6" s="57"/>
      <c r="CIG6" s="57"/>
      <c r="CIH6" s="57"/>
      <c r="CIS6" s="57"/>
      <c r="CIT6" s="57"/>
      <c r="CJE6" s="57"/>
      <c r="CJF6" s="57"/>
      <c r="CJQ6" s="57"/>
      <c r="CJR6" s="57"/>
      <c r="CKC6" s="57"/>
      <c r="CKD6" s="57"/>
      <c r="CKO6" s="57"/>
      <c r="CKP6" s="57"/>
      <c r="CLA6" s="57"/>
      <c r="CLB6" s="57"/>
      <c r="CLM6" s="57"/>
      <c r="CLN6" s="57"/>
      <c r="CLY6" s="57"/>
      <c r="CLZ6" s="57"/>
      <c r="CMK6" s="57"/>
      <c r="CML6" s="57"/>
      <c r="CMW6" s="57"/>
      <c r="CMX6" s="57"/>
      <c r="CNI6" s="57"/>
      <c r="CNJ6" s="57"/>
      <c r="CNU6" s="57"/>
      <c r="CNV6" s="57"/>
      <c r="COG6" s="57"/>
      <c r="COH6" s="57"/>
      <c r="COS6" s="57"/>
      <c r="COT6" s="57"/>
      <c r="CPE6" s="57"/>
      <c r="CPF6" s="57"/>
      <c r="CPQ6" s="57"/>
      <c r="CPR6" s="57"/>
      <c r="CQC6" s="57"/>
      <c r="CQD6" s="57"/>
      <c r="CQO6" s="57"/>
      <c r="CQP6" s="57"/>
      <c r="CRA6" s="57"/>
      <c r="CRB6" s="57"/>
      <c r="CRM6" s="57"/>
      <c r="CRN6" s="57"/>
      <c r="CRY6" s="57"/>
      <c r="CRZ6" s="57"/>
      <c r="CSK6" s="57"/>
      <c r="CSL6" s="57"/>
      <c r="CSW6" s="57"/>
      <c r="CSX6" s="57"/>
      <c r="CTI6" s="57"/>
      <c r="CTJ6" s="57"/>
      <c r="CTU6" s="57"/>
      <c r="CTV6" s="57"/>
      <c r="CUG6" s="57"/>
      <c r="CUH6" s="57"/>
      <c r="CUS6" s="57"/>
      <c r="CUT6" s="57"/>
      <c r="CVE6" s="57"/>
      <c r="CVF6" s="57"/>
      <c r="CVQ6" s="57"/>
      <c r="CVR6" s="57"/>
      <c r="CWC6" s="57"/>
      <c r="CWD6" s="57"/>
      <c r="CWO6" s="57"/>
      <c r="CWP6" s="57"/>
      <c r="CXA6" s="57"/>
      <c r="CXB6" s="57"/>
      <c r="CXM6" s="57"/>
      <c r="CXN6" s="57"/>
      <c r="CXY6" s="57"/>
      <c r="CXZ6" s="57"/>
      <c r="CYK6" s="57"/>
      <c r="CYL6" s="57"/>
      <c r="CYW6" s="57"/>
      <c r="CYX6" s="57"/>
      <c r="CZI6" s="57"/>
      <c r="CZJ6" s="57"/>
      <c r="CZU6" s="57"/>
      <c r="CZV6" s="57"/>
      <c r="DAG6" s="57"/>
      <c r="DAH6" s="57"/>
      <c r="DAS6" s="57"/>
      <c r="DAT6" s="57"/>
      <c r="DBE6" s="57"/>
      <c r="DBF6" s="57"/>
      <c r="DBQ6" s="57"/>
      <c r="DBR6" s="57"/>
      <c r="DCC6" s="57"/>
      <c r="DCD6" s="57"/>
      <c r="DCO6" s="57"/>
      <c r="DCP6" s="57"/>
      <c r="DDA6" s="57"/>
      <c r="DDB6" s="57"/>
      <c r="DDM6" s="57"/>
      <c r="DDN6" s="57"/>
      <c r="DDY6" s="57"/>
      <c r="DDZ6" s="57"/>
      <c r="DEK6" s="57"/>
      <c r="DEL6" s="57"/>
      <c r="DEW6" s="57"/>
      <c r="DEX6" s="57"/>
      <c r="DFI6" s="57"/>
      <c r="DFJ6" s="57"/>
      <c r="DFU6" s="57"/>
      <c r="DFV6" s="57"/>
      <c r="DGG6" s="57"/>
      <c r="DGH6" s="57"/>
      <c r="DGS6" s="57"/>
      <c r="DGT6" s="57"/>
      <c r="DHE6" s="57"/>
      <c r="DHF6" s="57"/>
      <c r="DHQ6" s="57"/>
      <c r="DHR6" s="57"/>
      <c r="DIC6" s="57"/>
      <c r="DID6" s="57"/>
      <c r="DIO6" s="57"/>
      <c r="DIP6" s="57"/>
      <c r="DJA6" s="57"/>
      <c r="DJB6" s="57"/>
      <c r="DJM6" s="57"/>
      <c r="DJN6" s="57"/>
      <c r="DJY6" s="57"/>
      <c r="DJZ6" s="57"/>
      <c r="DKK6" s="57"/>
      <c r="DKL6" s="57"/>
      <c r="DKW6" s="57"/>
      <c r="DKX6" s="57"/>
      <c r="DLI6" s="57"/>
      <c r="DLJ6" s="57"/>
      <c r="DLU6" s="57"/>
      <c r="DLV6" s="57"/>
      <c r="DMG6" s="57"/>
      <c r="DMH6" s="57"/>
      <c r="DMS6" s="57"/>
      <c r="DMT6" s="57"/>
      <c r="DNE6" s="57"/>
      <c r="DNF6" s="57"/>
      <c r="DNQ6" s="57"/>
      <c r="DNR6" s="57"/>
      <c r="DOC6" s="57"/>
      <c r="DOD6" s="57"/>
      <c r="DOO6" s="57"/>
      <c r="DOP6" s="57"/>
      <c r="DPA6" s="57"/>
      <c r="DPB6" s="57"/>
      <c r="DPM6" s="57"/>
      <c r="DPN6" s="57"/>
      <c r="DPY6" s="57"/>
      <c r="DPZ6" s="57"/>
      <c r="DQK6" s="57"/>
      <c r="DQL6" s="57"/>
      <c r="DQW6" s="57"/>
      <c r="DQX6" s="57"/>
      <c r="DRI6" s="57"/>
      <c r="DRJ6" s="57"/>
      <c r="DRU6" s="57"/>
      <c r="DRV6" s="57"/>
      <c r="DSG6" s="57"/>
      <c r="DSH6" s="57"/>
      <c r="DSS6" s="57"/>
      <c r="DST6" s="57"/>
      <c r="DTE6" s="57"/>
      <c r="DTF6" s="57"/>
      <c r="DTQ6" s="57"/>
      <c r="DTR6" s="57"/>
      <c r="DUC6" s="57"/>
      <c r="DUD6" s="57"/>
      <c r="DUO6" s="57"/>
      <c r="DUP6" s="57"/>
      <c r="DVA6" s="57"/>
      <c r="DVB6" s="57"/>
      <c r="DVM6" s="57"/>
      <c r="DVN6" s="57"/>
      <c r="DVY6" s="57"/>
      <c r="DVZ6" s="57"/>
      <c r="DWK6" s="57"/>
      <c r="DWL6" s="57"/>
      <c r="DWW6" s="57"/>
      <c r="DWX6" s="57"/>
      <c r="DXI6" s="57"/>
      <c r="DXJ6" s="57"/>
      <c r="DXU6" s="57"/>
      <c r="DXV6" s="57"/>
      <c r="DYG6" s="57"/>
      <c r="DYH6" s="57"/>
      <c r="DYS6" s="57"/>
      <c r="DYT6" s="57"/>
      <c r="DZE6" s="57"/>
      <c r="DZF6" s="57"/>
      <c r="DZQ6" s="57"/>
      <c r="DZR6" s="57"/>
      <c r="EAC6" s="57"/>
      <c r="EAD6" s="57"/>
      <c r="EAO6" s="57"/>
      <c r="EAP6" s="57"/>
      <c r="EBA6" s="57"/>
      <c r="EBB6" s="57"/>
      <c r="EBM6" s="57"/>
      <c r="EBN6" s="57"/>
      <c r="EBY6" s="57"/>
      <c r="EBZ6" s="57"/>
      <c r="ECK6" s="57"/>
      <c r="ECL6" s="57"/>
      <c r="ECW6" s="57"/>
      <c r="ECX6" s="57"/>
      <c r="EDI6" s="57"/>
      <c r="EDJ6" s="57"/>
      <c r="EDU6" s="57"/>
      <c r="EDV6" s="57"/>
      <c r="EEG6" s="57"/>
      <c r="EEH6" s="57"/>
      <c r="EES6" s="57"/>
      <c r="EET6" s="57"/>
      <c r="EFE6" s="57"/>
      <c r="EFF6" s="57"/>
      <c r="EFQ6" s="57"/>
      <c r="EFR6" s="57"/>
      <c r="EGC6" s="57"/>
      <c r="EGD6" s="57"/>
      <c r="EGO6" s="57"/>
      <c r="EGP6" s="57"/>
      <c r="EHA6" s="57"/>
      <c r="EHB6" s="57"/>
      <c r="EHM6" s="57"/>
      <c r="EHN6" s="57"/>
      <c r="EHY6" s="57"/>
      <c r="EHZ6" s="57"/>
      <c r="EIK6" s="57"/>
      <c r="EIL6" s="57"/>
      <c r="EIW6" s="57"/>
      <c r="EIX6" s="57"/>
      <c r="EJI6" s="57"/>
      <c r="EJJ6" s="57"/>
      <c r="EJU6" s="57"/>
      <c r="EJV6" s="57"/>
      <c r="EKG6" s="57"/>
      <c r="EKH6" s="57"/>
      <c r="EKS6" s="57"/>
      <c r="EKT6" s="57"/>
      <c r="ELE6" s="57"/>
      <c r="ELF6" s="57"/>
      <c r="ELQ6" s="57"/>
      <c r="ELR6" s="57"/>
      <c r="EMC6" s="57"/>
      <c r="EMD6" s="57"/>
      <c r="EMO6" s="57"/>
      <c r="EMP6" s="57"/>
      <c r="ENA6" s="57"/>
      <c r="ENB6" s="57"/>
      <c r="ENM6" s="57"/>
      <c r="ENN6" s="57"/>
      <c r="ENY6" s="57"/>
      <c r="ENZ6" s="57"/>
      <c r="EOK6" s="57"/>
      <c r="EOL6" s="57"/>
      <c r="EOW6" s="57"/>
      <c r="EOX6" s="57"/>
      <c r="EPI6" s="57"/>
      <c r="EPJ6" s="57"/>
      <c r="EPU6" s="57"/>
      <c r="EPV6" s="57"/>
      <c r="EQG6" s="57"/>
      <c r="EQH6" s="57"/>
      <c r="EQS6" s="57"/>
      <c r="EQT6" s="57"/>
      <c r="ERE6" s="57"/>
      <c r="ERF6" s="57"/>
      <c r="ERQ6" s="57"/>
      <c r="ERR6" s="57"/>
      <c r="ESC6" s="57"/>
      <c r="ESD6" s="57"/>
      <c r="ESO6" s="57"/>
      <c r="ESP6" s="57"/>
      <c r="ETA6" s="57"/>
      <c r="ETB6" s="57"/>
      <c r="ETM6" s="57"/>
      <c r="ETN6" s="57"/>
      <c r="ETY6" s="57"/>
      <c r="ETZ6" s="57"/>
      <c r="EUK6" s="57"/>
      <c r="EUL6" s="57"/>
      <c r="EUW6" s="57"/>
      <c r="EUX6" s="57"/>
      <c r="EVI6" s="57"/>
      <c r="EVJ6" s="57"/>
      <c r="EVU6" s="57"/>
      <c r="EVV6" s="57"/>
      <c r="EWG6" s="57"/>
      <c r="EWH6" s="57"/>
      <c r="EWS6" s="57"/>
      <c r="EWT6" s="57"/>
      <c r="EXE6" s="57"/>
      <c r="EXF6" s="57"/>
      <c r="EXQ6" s="57"/>
      <c r="EXR6" s="57"/>
      <c r="EYC6" s="57"/>
      <c r="EYD6" s="57"/>
      <c r="EYO6" s="57"/>
      <c r="EYP6" s="57"/>
      <c r="EZA6" s="57"/>
      <c r="EZB6" s="57"/>
      <c r="EZM6" s="57"/>
      <c r="EZN6" s="57"/>
      <c r="EZY6" s="57"/>
      <c r="EZZ6" s="57"/>
      <c r="FAK6" s="57"/>
      <c r="FAL6" s="57"/>
      <c r="FAW6" s="57"/>
      <c r="FAX6" s="57"/>
      <c r="FBI6" s="57"/>
      <c r="FBJ6" s="57"/>
      <c r="FBU6" s="57"/>
      <c r="FBV6" s="57"/>
      <c r="FCG6" s="57"/>
      <c r="FCH6" s="57"/>
      <c r="FCS6" s="57"/>
      <c r="FCT6" s="57"/>
      <c r="FDE6" s="57"/>
      <c r="FDF6" s="57"/>
      <c r="FDQ6" s="57"/>
      <c r="FDR6" s="57"/>
      <c r="FEC6" s="57"/>
      <c r="FED6" s="57"/>
      <c r="FEO6" s="57"/>
      <c r="FEP6" s="57"/>
      <c r="FFA6" s="57"/>
      <c r="FFB6" s="57"/>
      <c r="FFM6" s="57"/>
      <c r="FFN6" s="57"/>
      <c r="FFY6" s="57"/>
      <c r="FFZ6" s="57"/>
      <c r="FGK6" s="57"/>
      <c r="FGL6" s="57"/>
      <c r="FGW6" s="57"/>
      <c r="FGX6" s="57"/>
      <c r="FHI6" s="57"/>
      <c r="FHJ6" s="57"/>
      <c r="FHU6" s="57"/>
      <c r="FHV6" s="57"/>
      <c r="FIG6" s="57"/>
      <c r="FIH6" s="57"/>
      <c r="FIS6" s="57"/>
      <c r="FIT6" s="57"/>
      <c r="FJE6" s="57"/>
      <c r="FJF6" s="57"/>
      <c r="FJQ6" s="57"/>
      <c r="FJR6" s="57"/>
      <c r="FKC6" s="57"/>
      <c r="FKD6" s="57"/>
      <c r="FKO6" s="57"/>
      <c r="FKP6" s="57"/>
      <c r="FLA6" s="57"/>
      <c r="FLB6" s="57"/>
      <c r="FLM6" s="57"/>
      <c r="FLN6" s="57"/>
      <c r="FLY6" s="57"/>
      <c r="FLZ6" s="57"/>
      <c r="FMK6" s="57"/>
      <c r="FML6" s="57"/>
      <c r="FMW6" s="57"/>
      <c r="FMX6" s="57"/>
      <c r="FNI6" s="57"/>
      <c r="FNJ6" s="57"/>
      <c r="FNU6" s="57"/>
      <c r="FNV6" s="57"/>
      <c r="FOG6" s="57"/>
      <c r="FOH6" s="57"/>
      <c r="FOS6" s="57"/>
      <c r="FOT6" s="57"/>
      <c r="FPE6" s="57"/>
      <c r="FPF6" s="57"/>
      <c r="FPQ6" s="57"/>
      <c r="FPR6" s="57"/>
      <c r="FQC6" s="57"/>
      <c r="FQD6" s="57"/>
      <c r="FQO6" s="57"/>
      <c r="FQP6" s="57"/>
      <c r="FRA6" s="57"/>
      <c r="FRB6" s="57"/>
      <c r="FRM6" s="57"/>
      <c r="FRN6" s="57"/>
      <c r="FRY6" s="57"/>
      <c r="FRZ6" s="57"/>
      <c r="FSK6" s="57"/>
      <c r="FSL6" s="57"/>
      <c r="FSW6" s="57"/>
      <c r="FSX6" s="57"/>
      <c r="FTI6" s="57"/>
      <c r="FTJ6" s="57"/>
      <c r="FTU6" s="57"/>
      <c r="FTV6" s="57"/>
      <c r="FUG6" s="57"/>
      <c r="FUH6" s="57"/>
      <c r="FUS6" s="57"/>
      <c r="FUT6" s="57"/>
      <c r="FVE6" s="57"/>
      <c r="FVF6" s="57"/>
      <c r="FVQ6" s="57"/>
      <c r="FVR6" s="57"/>
      <c r="FWC6" s="57"/>
      <c r="FWD6" s="57"/>
      <c r="FWO6" s="57"/>
      <c r="FWP6" s="57"/>
      <c r="FXA6" s="57"/>
      <c r="FXB6" s="57"/>
      <c r="FXM6" s="57"/>
      <c r="FXN6" s="57"/>
      <c r="FXY6" s="57"/>
      <c r="FXZ6" s="57"/>
      <c r="FYK6" s="57"/>
      <c r="FYL6" s="57"/>
      <c r="FYW6" s="57"/>
      <c r="FYX6" s="57"/>
      <c r="FZI6" s="57"/>
      <c r="FZJ6" s="57"/>
      <c r="FZU6" s="57"/>
      <c r="FZV6" s="57"/>
      <c r="GAG6" s="57"/>
      <c r="GAH6" s="57"/>
      <c r="GAS6" s="57"/>
      <c r="GAT6" s="57"/>
      <c r="GBE6" s="57"/>
      <c r="GBF6" s="57"/>
      <c r="GBQ6" s="57"/>
      <c r="GBR6" s="57"/>
      <c r="GCC6" s="57"/>
      <c r="GCD6" s="57"/>
      <c r="GCO6" s="57"/>
      <c r="GCP6" s="57"/>
      <c r="GDA6" s="57"/>
      <c r="GDB6" s="57"/>
      <c r="GDM6" s="57"/>
      <c r="GDN6" s="57"/>
      <c r="GDY6" s="57"/>
      <c r="GDZ6" s="57"/>
      <c r="GEK6" s="57"/>
      <c r="GEL6" s="57"/>
      <c r="GEW6" s="57"/>
      <c r="GEX6" s="57"/>
      <c r="GFI6" s="57"/>
      <c r="GFJ6" s="57"/>
      <c r="GFU6" s="57"/>
      <c r="GFV6" s="57"/>
      <c r="GGG6" s="57"/>
      <c r="GGH6" s="57"/>
      <c r="GGS6" s="57"/>
      <c r="GGT6" s="57"/>
      <c r="GHE6" s="57"/>
      <c r="GHF6" s="57"/>
      <c r="GHQ6" s="57"/>
      <c r="GHR6" s="57"/>
      <c r="GIC6" s="57"/>
      <c r="GID6" s="57"/>
      <c r="GIO6" s="57"/>
      <c r="GIP6" s="57"/>
      <c r="GJA6" s="57"/>
      <c r="GJB6" s="57"/>
      <c r="GJM6" s="57"/>
      <c r="GJN6" s="57"/>
      <c r="GJY6" s="57"/>
      <c r="GJZ6" s="57"/>
      <c r="GKK6" s="57"/>
      <c r="GKL6" s="57"/>
      <c r="GKW6" s="57"/>
      <c r="GKX6" s="57"/>
      <c r="GLI6" s="57"/>
      <c r="GLJ6" s="57"/>
      <c r="GLU6" s="57"/>
      <c r="GLV6" s="57"/>
      <c r="GMG6" s="57"/>
      <c r="GMH6" s="57"/>
      <c r="GMS6" s="57"/>
      <c r="GMT6" s="57"/>
      <c r="GNE6" s="57"/>
      <c r="GNF6" s="57"/>
      <c r="GNQ6" s="57"/>
      <c r="GNR6" s="57"/>
      <c r="GOC6" s="57"/>
      <c r="GOD6" s="57"/>
      <c r="GOO6" s="57"/>
      <c r="GOP6" s="57"/>
      <c r="GPA6" s="57"/>
      <c r="GPB6" s="57"/>
      <c r="GPM6" s="57"/>
      <c r="GPN6" s="57"/>
      <c r="GPY6" s="57"/>
      <c r="GPZ6" s="57"/>
      <c r="GQK6" s="57"/>
      <c r="GQL6" s="57"/>
      <c r="GQW6" s="57"/>
      <c r="GQX6" s="57"/>
      <c r="GRI6" s="57"/>
      <c r="GRJ6" s="57"/>
      <c r="GRU6" s="57"/>
      <c r="GRV6" s="57"/>
      <c r="GSG6" s="57"/>
      <c r="GSH6" s="57"/>
      <c r="GSS6" s="57"/>
      <c r="GST6" s="57"/>
      <c r="GTE6" s="57"/>
      <c r="GTF6" s="57"/>
      <c r="GTQ6" s="57"/>
      <c r="GTR6" s="57"/>
      <c r="GUC6" s="57"/>
      <c r="GUD6" s="57"/>
      <c r="GUO6" s="57"/>
      <c r="GUP6" s="57"/>
      <c r="GVA6" s="57"/>
      <c r="GVB6" s="57"/>
      <c r="GVM6" s="57"/>
      <c r="GVN6" s="57"/>
      <c r="GVY6" s="57"/>
      <c r="GVZ6" s="57"/>
      <c r="GWK6" s="57"/>
      <c r="GWL6" s="57"/>
      <c r="GWW6" s="57"/>
      <c r="GWX6" s="57"/>
      <c r="GXI6" s="57"/>
      <c r="GXJ6" s="57"/>
      <c r="GXU6" s="57"/>
      <c r="GXV6" s="57"/>
      <c r="GYG6" s="57"/>
      <c r="GYH6" s="57"/>
      <c r="GYS6" s="57"/>
      <c r="GYT6" s="57"/>
      <c r="GZE6" s="57"/>
      <c r="GZF6" s="57"/>
      <c r="GZQ6" s="57"/>
      <c r="GZR6" s="57"/>
      <c r="HAC6" s="57"/>
      <c r="HAD6" s="57"/>
      <c r="HAO6" s="57"/>
      <c r="HAP6" s="57"/>
      <c r="HBA6" s="57"/>
      <c r="HBB6" s="57"/>
      <c r="HBM6" s="57"/>
      <c r="HBN6" s="57"/>
      <c r="HBY6" s="57"/>
      <c r="HBZ6" s="57"/>
      <c r="HCK6" s="57"/>
      <c r="HCL6" s="57"/>
      <c r="HCW6" s="57"/>
      <c r="HCX6" s="57"/>
      <c r="HDI6" s="57"/>
      <c r="HDJ6" s="57"/>
      <c r="HDU6" s="57"/>
      <c r="HDV6" s="57"/>
      <c r="HEG6" s="57"/>
      <c r="HEH6" s="57"/>
      <c r="HES6" s="57"/>
      <c r="HET6" s="57"/>
      <c r="HFE6" s="57"/>
      <c r="HFF6" s="57"/>
      <c r="HFQ6" s="57"/>
      <c r="HFR6" s="57"/>
      <c r="HGC6" s="57"/>
      <c r="HGD6" s="57"/>
      <c r="HGO6" s="57"/>
      <c r="HGP6" s="57"/>
      <c r="HHA6" s="57"/>
      <c r="HHB6" s="57"/>
      <c r="HHM6" s="57"/>
      <c r="HHN6" s="57"/>
      <c r="HHY6" s="57"/>
      <c r="HHZ6" s="57"/>
      <c r="HIK6" s="57"/>
      <c r="HIL6" s="57"/>
      <c r="HIW6" s="57"/>
      <c r="HIX6" s="57"/>
      <c r="HJI6" s="57"/>
      <c r="HJJ6" s="57"/>
      <c r="HJU6" s="57"/>
      <c r="HJV6" s="57"/>
      <c r="HKG6" s="57"/>
      <c r="HKH6" s="57"/>
      <c r="HKS6" s="57"/>
      <c r="HKT6" s="57"/>
      <c r="HLE6" s="57"/>
      <c r="HLF6" s="57"/>
      <c r="HLQ6" s="57"/>
      <c r="HLR6" s="57"/>
      <c r="HMC6" s="57"/>
      <c r="HMD6" s="57"/>
      <c r="HMO6" s="57"/>
      <c r="HMP6" s="57"/>
      <c r="HNA6" s="57"/>
      <c r="HNB6" s="57"/>
      <c r="HNM6" s="57"/>
      <c r="HNN6" s="57"/>
      <c r="HNY6" s="57"/>
      <c r="HNZ6" s="57"/>
      <c r="HOK6" s="57"/>
      <c r="HOL6" s="57"/>
      <c r="HOW6" s="57"/>
      <c r="HOX6" s="57"/>
      <c r="HPI6" s="57"/>
      <c r="HPJ6" s="57"/>
      <c r="HPU6" s="57"/>
      <c r="HPV6" s="57"/>
      <c r="HQG6" s="57"/>
      <c r="HQH6" s="57"/>
      <c r="HQS6" s="57"/>
      <c r="HQT6" s="57"/>
      <c r="HRE6" s="57"/>
      <c r="HRF6" s="57"/>
      <c r="HRQ6" s="57"/>
      <c r="HRR6" s="57"/>
      <c r="HSC6" s="57"/>
      <c r="HSD6" s="57"/>
      <c r="HSO6" s="57"/>
      <c r="HSP6" s="57"/>
      <c r="HTA6" s="57"/>
      <c r="HTB6" s="57"/>
      <c r="HTM6" s="57"/>
      <c r="HTN6" s="57"/>
      <c r="HTY6" s="57"/>
      <c r="HTZ6" s="57"/>
      <c r="HUK6" s="57"/>
      <c r="HUL6" s="57"/>
      <c r="HUW6" s="57"/>
      <c r="HUX6" s="57"/>
      <c r="HVI6" s="57"/>
      <c r="HVJ6" s="57"/>
      <c r="HVU6" s="57"/>
      <c r="HVV6" s="57"/>
      <c r="HWG6" s="57"/>
      <c r="HWH6" s="57"/>
      <c r="HWS6" s="57"/>
      <c r="HWT6" s="57"/>
      <c r="HXE6" s="57"/>
      <c r="HXF6" s="57"/>
      <c r="HXQ6" s="57"/>
      <c r="HXR6" s="57"/>
      <c r="HYC6" s="57"/>
      <c r="HYD6" s="57"/>
      <c r="HYO6" s="57"/>
      <c r="HYP6" s="57"/>
      <c r="HZA6" s="57"/>
      <c r="HZB6" s="57"/>
      <c r="HZM6" s="57"/>
      <c r="HZN6" s="57"/>
      <c r="HZY6" s="57"/>
      <c r="HZZ6" s="57"/>
      <c r="IAK6" s="57"/>
      <c r="IAL6" s="57"/>
      <c r="IAW6" s="57"/>
      <c r="IAX6" s="57"/>
      <c r="IBI6" s="57"/>
      <c r="IBJ6" s="57"/>
      <c r="IBU6" s="57"/>
      <c r="IBV6" s="57"/>
      <c r="ICG6" s="57"/>
      <c r="ICH6" s="57"/>
      <c r="ICS6" s="57"/>
      <c r="ICT6" s="57"/>
      <c r="IDE6" s="57"/>
      <c r="IDF6" s="57"/>
      <c r="IDQ6" s="57"/>
      <c r="IDR6" s="57"/>
      <c r="IEC6" s="57"/>
      <c r="IED6" s="57"/>
      <c r="IEO6" s="57"/>
      <c r="IEP6" s="57"/>
      <c r="IFA6" s="57"/>
      <c r="IFB6" s="57"/>
      <c r="IFM6" s="57"/>
      <c r="IFN6" s="57"/>
      <c r="IFY6" s="57"/>
      <c r="IFZ6" s="57"/>
      <c r="IGK6" s="57"/>
      <c r="IGL6" s="57"/>
      <c r="IGW6" s="57"/>
      <c r="IGX6" s="57"/>
      <c r="IHI6" s="57"/>
      <c r="IHJ6" s="57"/>
      <c r="IHU6" s="57"/>
      <c r="IHV6" s="57"/>
      <c r="IIG6" s="57"/>
      <c r="IIH6" s="57"/>
      <c r="IIS6" s="57"/>
      <c r="IIT6" s="57"/>
      <c r="IJE6" s="57"/>
      <c r="IJF6" s="57"/>
      <c r="IJQ6" s="57"/>
      <c r="IJR6" s="57"/>
      <c r="IKC6" s="57"/>
      <c r="IKD6" s="57"/>
      <c r="IKO6" s="57"/>
      <c r="IKP6" s="57"/>
      <c r="ILA6" s="57"/>
      <c r="ILB6" s="57"/>
      <c r="ILM6" s="57"/>
      <c r="ILN6" s="57"/>
      <c r="ILY6" s="57"/>
      <c r="ILZ6" s="57"/>
      <c r="IMK6" s="57"/>
      <c r="IML6" s="57"/>
      <c r="IMW6" s="57"/>
      <c r="IMX6" s="57"/>
      <c r="INI6" s="57"/>
      <c r="INJ6" s="57"/>
      <c r="INU6" s="57"/>
      <c r="INV6" s="57"/>
      <c r="IOG6" s="57"/>
      <c r="IOH6" s="57"/>
      <c r="IOS6" s="57"/>
      <c r="IOT6" s="57"/>
      <c r="IPE6" s="57"/>
      <c r="IPF6" s="57"/>
      <c r="IPQ6" s="57"/>
      <c r="IPR6" s="57"/>
      <c r="IQC6" s="57"/>
      <c r="IQD6" s="57"/>
      <c r="IQO6" s="57"/>
      <c r="IQP6" s="57"/>
      <c r="IRA6" s="57"/>
      <c r="IRB6" s="57"/>
      <c r="IRM6" s="57"/>
      <c r="IRN6" s="57"/>
      <c r="IRY6" s="57"/>
      <c r="IRZ6" s="57"/>
      <c r="ISK6" s="57"/>
      <c r="ISL6" s="57"/>
      <c r="ISW6" s="57"/>
      <c r="ISX6" s="57"/>
      <c r="ITI6" s="57"/>
      <c r="ITJ6" s="57"/>
      <c r="ITU6" s="57"/>
      <c r="ITV6" s="57"/>
      <c r="IUG6" s="57"/>
      <c r="IUH6" s="57"/>
      <c r="IUS6" s="57"/>
      <c r="IUT6" s="57"/>
      <c r="IVE6" s="57"/>
      <c r="IVF6" s="57"/>
      <c r="IVQ6" s="57"/>
      <c r="IVR6" s="57"/>
      <c r="IWC6" s="57"/>
      <c r="IWD6" s="57"/>
      <c r="IWO6" s="57"/>
      <c r="IWP6" s="57"/>
      <c r="IXA6" s="57"/>
      <c r="IXB6" s="57"/>
      <c r="IXM6" s="57"/>
      <c r="IXN6" s="57"/>
      <c r="IXY6" s="57"/>
      <c r="IXZ6" s="57"/>
      <c r="IYK6" s="57"/>
      <c r="IYL6" s="57"/>
      <c r="IYW6" s="57"/>
      <c r="IYX6" s="57"/>
      <c r="IZI6" s="57"/>
      <c r="IZJ6" s="57"/>
      <c r="IZU6" s="57"/>
      <c r="IZV6" s="57"/>
      <c r="JAG6" s="57"/>
      <c r="JAH6" s="57"/>
      <c r="JAS6" s="57"/>
      <c r="JAT6" s="57"/>
      <c r="JBE6" s="57"/>
      <c r="JBF6" s="57"/>
      <c r="JBQ6" s="57"/>
      <c r="JBR6" s="57"/>
      <c r="JCC6" s="57"/>
      <c r="JCD6" s="57"/>
      <c r="JCO6" s="57"/>
      <c r="JCP6" s="57"/>
      <c r="JDA6" s="57"/>
      <c r="JDB6" s="57"/>
      <c r="JDM6" s="57"/>
      <c r="JDN6" s="57"/>
      <c r="JDY6" s="57"/>
      <c r="JDZ6" s="57"/>
      <c r="JEK6" s="57"/>
      <c r="JEL6" s="57"/>
      <c r="JEW6" s="57"/>
      <c r="JEX6" s="57"/>
      <c r="JFI6" s="57"/>
      <c r="JFJ6" s="57"/>
      <c r="JFU6" s="57"/>
      <c r="JFV6" s="57"/>
      <c r="JGG6" s="57"/>
      <c r="JGH6" s="57"/>
      <c r="JGS6" s="57"/>
      <c r="JGT6" s="57"/>
      <c r="JHE6" s="57"/>
      <c r="JHF6" s="57"/>
      <c r="JHQ6" s="57"/>
      <c r="JHR6" s="57"/>
      <c r="JIC6" s="57"/>
      <c r="JID6" s="57"/>
      <c r="JIO6" s="57"/>
      <c r="JIP6" s="57"/>
      <c r="JJA6" s="57"/>
      <c r="JJB6" s="57"/>
      <c r="JJM6" s="57"/>
      <c r="JJN6" s="57"/>
      <c r="JJY6" s="57"/>
      <c r="JJZ6" s="57"/>
      <c r="JKK6" s="57"/>
      <c r="JKL6" s="57"/>
      <c r="JKW6" s="57"/>
      <c r="JKX6" s="57"/>
      <c r="JLI6" s="57"/>
      <c r="JLJ6" s="57"/>
      <c r="JLU6" s="57"/>
      <c r="JLV6" s="57"/>
      <c r="JMG6" s="57"/>
      <c r="JMH6" s="57"/>
      <c r="JMS6" s="57"/>
      <c r="JMT6" s="57"/>
      <c r="JNE6" s="57"/>
      <c r="JNF6" s="57"/>
      <c r="JNQ6" s="57"/>
      <c r="JNR6" s="57"/>
      <c r="JOC6" s="57"/>
      <c r="JOD6" s="57"/>
      <c r="JOO6" s="57"/>
      <c r="JOP6" s="57"/>
      <c r="JPA6" s="57"/>
      <c r="JPB6" s="57"/>
      <c r="JPM6" s="57"/>
      <c r="JPN6" s="57"/>
      <c r="JPY6" s="57"/>
      <c r="JPZ6" s="57"/>
      <c r="JQK6" s="57"/>
      <c r="JQL6" s="57"/>
      <c r="JQW6" s="57"/>
      <c r="JQX6" s="57"/>
      <c r="JRI6" s="57"/>
      <c r="JRJ6" s="57"/>
      <c r="JRU6" s="57"/>
      <c r="JRV6" s="57"/>
      <c r="JSG6" s="57"/>
      <c r="JSH6" s="57"/>
      <c r="JSS6" s="57"/>
      <c r="JST6" s="57"/>
      <c r="JTE6" s="57"/>
      <c r="JTF6" s="57"/>
      <c r="JTQ6" s="57"/>
      <c r="JTR6" s="57"/>
      <c r="JUC6" s="57"/>
      <c r="JUD6" s="57"/>
      <c r="JUO6" s="57"/>
      <c r="JUP6" s="57"/>
      <c r="JVA6" s="57"/>
      <c r="JVB6" s="57"/>
      <c r="JVM6" s="57"/>
      <c r="JVN6" s="57"/>
      <c r="JVY6" s="57"/>
      <c r="JVZ6" s="57"/>
      <c r="JWK6" s="57"/>
      <c r="JWL6" s="57"/>
      <c r="JWW6" s="57"/>
      <c r="JWX6" s="57"/>
      <c r="JXI6" s="57"/>
      <c r="JXJ6" s="57"/>
      <c r="JXU6" s="57"/>
      <c r="JXV6" s="57"/>
      <c r="JYG6" s="57"/>
      <c r="JYH6" s="57"/>
      <c r="JYS6" s="57"/>
      <c r="JYT6" s="57"/>
      <c r="JZE6" s="57"/>
      <c r="JZF6" s="57"/>
      <c r="JZQ6" s="57"/>
      <c r="JZR6" s="57"/>
      <c r="KAC6" s="57"/>
      <c r="KAD6" s="57"/>
      <c r="KAO6" s="57"/>
      <c r="KAP6" s="57"/>
      <c r="KBA6" s="57"/>
      <c r="KBB6" s="57"/>
      <c r="KBM6" s="57"/>
      <c r="KBN6" s="57"/>
      <c r="KBY6" s="57"/>
      <c r="KBZ6" s="57"/>
      <c r="KCK6" s="57"/>
      <c r="KCL6" s="57"/>
      <c r="KCW6" s="57"/>
      <c r="KCX6" s="57"/>
      <c r="KDI6" s="57"/>
      <c r="KDJ6" s="57"/>
      <c r="KDU6" s="57"/>
      <c r="KDV6" s="57"/>
      <c r="KEG6" s="57"/>
      <c r="KEH6" s="57"/>
      <c r="KES6" s="57"/>
      <c r="KET6" s="57"/>
      <c r="KFE6" s="57"/>
      <c r="KFF6" s="57"/>
      <c r="KFQ6" s="57"/>
      <c r="KFR6" s="57"/>
      <c r="KGC6" s="57"/>
      <c r="KGD6" s="57"/>
      <c r="KGO6" s="57"/>
      <c r="KGP6" s="57"/>
      <c r="KHA6" s="57"/>
      <c r="KHB6" s="57"/>
      <c r="KHM6" s="57"/>
      <c r="KHN6" s="57"/>
      <c r="KHY6" s="57"/>
      <c r="KHZ6" s="57"/>
      <c r="KIK6" s="57"/>
      <c r="KIL6" s="57"/>
      <c r="KIW6" s="57"/>
      <c r="KIX6" s="57"/>
      <c r="KJI6" s="57"/>
      <c r="KJJ6" s="57"/>
      <c r="KJU6" s="57"/>
      <c r="KJV6" s="57"/>
      <c r="KKG6" s="57"/>
      <c r="KKH6" s="57"/>
      <c r="KKS6" s="57"/>
      <c r="KKT6" s="57"/>
      <c r="KLE6" s="57"/>
      <c r="KLF6" s="57"/>
      <c r="KLQ6" s="57"/>
      <c r="KLR6" s="57"/>
      <c r="KMC6" s="57"/>
      <c r="KMD6" s="57"/>
      <c r="KMO6" s="57"/>
      <c r="KMP6" s="57"/>
      <c r="KNA6" s="57"/>
      <c r="KNB6" s="57"/>
      <c r="KNM6" s="57"/>
      <c r="KNN6" s="57"/>
      <c r="KNY6" s="57"/>
      <c r="KNZ6" s="57"/>
      <c r="KOK6" s="57"/>
      <c r="KOL6" s="57"/>
      <c r="KOW6" s="57"/>
      <c r="KOX6" s="57"/>
      <c r="KPI6" s="57"/>
      <c r="KPJ6" s="57"/>
      <c r="KPU6" s="57"/>
      <c r="KPV6" s="57"/>
      <c r="KQG6" s="57"/>
      <c r="KQH6" s="57"/>
      <c r="KQS6" s="57"/>
      <c r="KQT6" s="57"/>
      <c r="KRE6" s="57"/>
      <c r="KRF6" s="57"/>
      <c r="KRQ6" s="57"/>
      <c r="KRR6" s="57"/>
      <c r="KSC6" s="57"/>
      <c r="KSD6" s="57"/>
      <c r="KSO6" s="57"/>
      <c r="KSP6" s="57"/>
      <c r="KTA6" s="57"/>
      <c r="KTB6" s="57"/>
      <c r="KTM6" s="57"/>
      <c r="KTN6" s="57"/>
      <c r="KTY6" s="57"/>
      <c r="KTZ6" s="57"/>
      <c r="KUK6" s="57"/>
      <c r="KUL6" s="57"/>
      <c r="KUW6" s="57"/>
      <c r="KUX6" s="57"/>
      <c r="KVI6" s="57"/>
      <c r="KVJ6" s="57"/>
      <c r="KVU6" s="57"/>
      <c r="KVV6" s="57"/>
      <c r="KWG6" s="57"/>
      <c r="KWH6" s="57"/>
      <c r="KWS6" s="57"/>
      <c r="KWT6" s="57"/>
      <c r="KXE6" s="57"/>
      <c r="KXF6" s="57"/>
      <c r="KXQ6" s="57"/>
      <c r="KXR6" s="57"/>
      <c r="KYC6" s="57"/>
      <c r="KYD6" s="57"/>
      <c r="KYO6" s="57"/>
      <c r="KYP6" s="57"/>
      <c r="KZA6" s="57"/>
      <c r="KZB6" s="57"/>
      <c r="KZM6" s="57"/>
      <c r="KZN6" s="57"/>
      <c r="KZY6" s="57"/>
      <c r="KZZ6" s="57"/>
      <c r="LAK6" s="57"/>
      <c r="LAL6" s="57"/>
      <c r="LAW6" s="57"/>
      <c r="LAX6" s="57"/>
      <c r="LBI6" s="57"/>
      <c r="LBJ6" s="57"/>
      <c r="LBU6" s="57"/>
      <c r="LBV6" s="57"/>
      <c r="LCG6" s="57"/>
      <c r="LCH6" s="57"/>
      <c r="LCS6" s="57"/>
      <c r="LCT6" s="57"/>
      <c r="LDE6" s="57"/>
      <c r="LDF6" s="57"/>
      <c r="LDQ6" s="57"/>
      <c r="LDR6" s="57"/>
      <c r="LEC6" s="57"/>
      <c r="LED6" s="57"/>
      <c r="LEO6" s="57"/>
      <c r="LEP6" s="57"/>
      <c r="LFA6" s="57"/>
      <c r="LFB6" s="57"/>
      <c r="LFM6" s="57"/>
      <c r="LFN6" s="57"/>
      <c r="LFY6" s="57"/>
      <c r="LFZ6" s="57"/>
      <c r="LGK6" s="57"/>
      <c r="LGL6" s="57"/>
      <c r="LGW6" s="57"/>
      <c r="LGX6" s="57"/>
      <c r="LHI6" s="57"/>
      <c r="LHJ6" s="57"/>
      <c r="LHU6" s="57"/>
      <c r="LHV6" s="57"/>
      <c r="LIG6" s="57"/>
      <c r="LIH6" s="57"/>
      <c r="LIS6" s="57"/>
      <c r="LIT6" s="57"/>
      <c r="LJE6" s="57"/>
      <c r="LJF6" s="57"/>
      <c r="LJQ6" s="57"/>
      <c r="LJR6" s="57"/>
      <c r="LKC6" s="57"/>
      <c r="LKD6" s="57"/>
      <c r="LKO6" s="57"/>
      <c r="LKP6" s="57"/>
      <c r="LLA6" s="57"/>
      <c r="LLB6" s="57"/>
      <c r="LLM6" s="57"/>
      <c r="LLN6" s="57"/>
      <c r="LLY6" s="57"/>
      <c r="LLZ6" s="57"/>
      <c r="LMK6" s="57"/>
      <c r="LML6" s="57"/>
      <c r="LMW6" s="57"/>
      <c r="LMX6" s="57"/>
      <c r="LNI6" s="57"/>
      <c r="LNJ6" s="57"/>
      <c r="LNU6" s="57"/>
      <c r="LNV6" s="57"/>
      <c r="LOG6" s="57"/>
      <c r="LOH6" s="57"/>
      <c r="LOS6" s="57"/>
      <c r="LOT6" s="57"/>
      <c r="LPE6" s="57"/>
      <c r="LPF6" s="57"/>
      <c r="LPQ6" s="57"/>
      <c r="LPR6" s="57"/>
      <c r="LQC6" s="57"/>
      <c r="LQD6" s="57"/>
      <c r="LQO6" s="57"/>
      <c r="LQP6" s="57"/>
      <c r="LRA6" s="57"/>
      <c r="LRB6" s="57"/>
      <c r="LRM6" s="57"/>
      <c r="LRN6" s="57"/>
      <c r="LRY6" s="57"/>
      <c r="LRZ6" s="57"/>
      <c r="LSK6" s="57"/>
      <c r="LSL6" s="57"/>
      <c r="LSW6" s="57"/>
      <c r="LSX6" s="57"/>
      <c r="LTI6" s="57"/>
      <c r="LTJ6" s="57"/>
      <c r="LTU6" s="57"/>
      <c r="LTV6" s="57"/>
      <c r="LUG6" s="57"/>
      <c r="LUH6" s="57"/>
      <c r="LUS6" s="57"/>
      <c r="LUT6" s="57"/>
      <c r="LVE6" s="57"/>
      <c r="LVF6" s="57"/>
      <c r="LVQ6" s="57"/>
      <c r="LVR6" s="57"/>
      <c r="LWC6" s="57"/>
      <c r="LWD6" s="57"/>
      <c r="LWO6" s="57"/>
      <c r="LWP6" s="57"/>
      <c r="LXA6" s="57"/>
      <c r="LXB6" s="57"/>
      <c r="LXM6" s="57"/>
      <c r="LXN6" s="57"/>
      <c r="LXY6" s="57"/>
      <c r="LXZ6" s="57"/>
      <c r="LYK6" s="57"/>
      <c r="LYL6" s="57"/>
      <c r="LYW6" s="57"/>
      <c r="LYX6" s="57"/>
      <c r="LZI6" s="57"/>
      <c r="LZJ6" s="57"/>
      <c r="LZU6" s="57"/>
      <c r="LZV6" s="57"/>
      <c r="MAG6" s="57"/>
      <c r="MAH6" s="57"/>
      <c r="MAS6" s="57"/>
      <c r="MAT6" s="57"/>
      <c r="MBE6" s="57"/>
      <c r="MBF6" s="57"/>
      <c r="MBQ6" s="57"/>
      <c r="MBR6" s="57"/>
      <c r="MCC6" s="57"/>
      <c r="MCD6" s="57"/>
      <c r="MCO6" s="57"/>
      <c r="MCP6" s="57"/>
      <c r="MDA6" s="57"/>
      <c r="MDB6" s="57"/>
      <c r="MDM6" s="57"/>
      <c r="MDN6" s="57"/>
      <c r="MDY6" s="57"/>
      <c r="MDZ6" s="57"/>
      <c r="MEK6" s="57"/>
      <c r="MEL6" s="57"/>
      <c r="MEW6" s="57"/>
      <c r="MEX6" s="57"/>
      <c r="MFI6" s="57"/>
      <c r="MFJ6" s="57"/>
      <c r="MFU6" s="57"/>
      <c r="MFV6" s="57"/>
      <c r="MGG6" s="57"/>
      <c r="MGH6" s="57"/>
      <c r="MGS6" s="57"/>
      <c r="MGT6" s="57"/>
      <c r="MHE6" s="57"/>
      <c r="MHF6" s="57"/>
      <c r="MHQ6" s="57"/>
      <c r="MHR6" s="57"/>
      <c r="MIC6" s="57"/>
      <c r="MID6" s="57"/>
      <c r="MIO6" s="57"/>
      <c r="MIP6" s="57"/>
      <c r="MJA6" s="57"/>
      <c r="MJB6" s="57"/>
      <c r="MJM6" s="57"/>
      <c r="MJN6" s="57"/>
      <c r="MJY6" s="57"/>
      <c r="MJZ6" s="57"/>
      <c r="MKK6" s="57"/>
      <c r="MKL6" s="57"/>
      <c r="MKW6" s="57"/>
      <c r="MKX6" s="57"/>
      <c r="MLI6" s="57"/>
      <c r="MLJ6" s="57"/>
      <c r="MLU6" s="57"/>
      <c r="MLV6" s="57"/>
      <c r="MMG6" s="57"/>
      <c r="MMH6" s="57"/>
      <c r="MMS6" s="57"/>
      <c r="MMT6" s="57"/>
      <c r="MNE6" s="57"/>
      <c r="MNF6" s="57"/>
      <c r="MNQ6" s="57"/>
      <c r="MNR6" s="57"/>
      <c r="MOC6" s="57"/>
      <c r="MOD6" s="57"/>
      <c r="MOO6" s="57"/>
      <c r="MOP6" s="57"/>
      <c r="MPA6" s="57"/>
      <c r="MPB6" s="57"/>
      <c r="MPM6" s="57"/>
      <c r="MPN6" s="57"/>
      <c r="MPY6" s="57"/>
      <c r="MPZ6" s="57"/>
      <c r="MQK6" s="57"/>
      <c r="MQL6" s="57"/>
      <c r="MQW6" s="57"/>
      <c r="MQX6" s="57"/>
      <c r="MRI6" s="57"/>
      <c r="MRJ6" s="57"/>
      <c r="MRU6" s="57"/>
      <c r="MRV6" s="57"/>
      <c r="MSG6" s="57"/>
      <c r="MSH6" s="57"/>
      <c r="MSS6" s="57"/>
      <c r="MST6" s="57"/>
      <c r="MTE6" s="57"/>
      <c r="MTF6" s="57"/>
      <c r="MTQ6" s="57"/>
      <c r="MTR6" s="57"/>
      <c r="MUC6" s="57"/>
      <c r="MUD6" s="57"/>
      <c r="MUO6" s="57"/>
      <c r="MUP6" s="57"/>
      <c r="MVA6" s="57"/>
      <c r="MVB6" s="57"/>
      <c r="MVM6" s="57"/>
      <c r="MVN6" s="57"/>
      <c r="MVY6" s="57"/>
      <c r="MVZ6" s="57"/>
      <c r="MWK6" s="57"/>
      <c r="MWL6" s="57"/>
      <c r="MWW6" s="57"/>
      <c r="MWX6" s="57"/>
      <c r="MXI6" s="57"/>
      <c r="MXJ6" s="57"/>
      <c r="MXU6" s="57"/>
      <c r="MXV6" s="57"/>
      <c r="MYG6" s="57"/>
      <c r="MYH6" s="57"/>
      <c r="MYS6" s="57"/>
      <c r="MYT6" s="57"/>
      <c r="MZE6" s="57"/>
      <c r="MZF6" s="57"/>
      <c r="MZQ6" s="57"/>
      <c r="MZR6" s="57"/>
      <c r="NAC6" s="57"/>
      <c r="NAD6" s="57"/>
      <c r="NAO6" s="57"/>
      <c r="NAP6" s="57"/>
      <c r="NBA6" s="57"/>
      <c r="NBB6" s="57"/>
      <c r="NBM6" s="57"/>
      <c r="NBN6" s="57"/>
      <c r="NBY6" s="57"/>
      <c r="NBZ6" s="57"/>
      <c r="NCK6" s="57"/>
      <c r="NCL6" s="57"/>
      <c r="NCW6" s="57"/>
      <c r="NCX6" s="57"/>
      <c r="NDI6" s="57"/>
      <c r="NDJ6" s="57"/>
      <c r="NDU6" s="57"/>
      <c r="NDV6" s="57"/>
      <c r="NEG6" s="57"/>
      <c r="NEH6" s="57"/>
      <c r="NES6" s="57"/>
      <c r="NET6" s="57"/>
      <c r="NFE6" s="57"/>
      <c r="NFF6" s="57"/>
      <c r="NFQ6" s="57"/>
      <c r="NFR6" s="57"/>
      <c r="NGC6" s="57"/>
      <c r="NGD6" s="57"/>
      <c r="NGO6" s="57"/>
      <c r="NGP6" s="57"/>
      <c r="NHA6" s="57"/>
      <c r="NHB6" s="57"/>
      <c r="NHM6" s="57"/>
      <c r="NHN6" s="57"/>
      <c r="NHY6" s="57"/>
      <c r="NHZ6" s="57"/>
      <c r="NIK6" s="57"/>
      <c r="NIL6" s="57"/>
      <c r="NIW6" s="57"/>
      <c r="NIX6" s="57"/>
      <c r="NJI6" s="57"/>
      <c r="NJJ6" s="57"/>
      <c r="NJU6" s="57"/>
      <c r="NJV6" s="57"/>
      <c r="NKG6" s="57"/>
      <c r="NKH6" s="57"/>
      <c r="NKS6" s="57"/>
      <c r="NKT6" s="57"/>
      <c r="NLE6" s="57"/>
      <c r="NLF6" s="57"/>
      <c r="NLQ6" s="57"/>
      <c r="NLR6" s="57"/>
      <c r="NMC6" s="57"/>
      <c r="NMD6" s="57"/>
      <c r="NMO6" s="57"/>
      <c r="NMP6" s="57"/>
      <c r="NNA6" s="57"/>
      <c r="NNB6" s="57"/>
      <c r="NNM6" s="57"/>
      <c r="NNN6" s="57"/>
      <c r="NNY6" s="57"/>
      <c r="NNZ6" s="57"/>
      <c r="NOK6" s="57"/>
      <c r="NOL6" s="57"/>
      <c r="NOW6" s="57"/>
      <c r="NOX6" s="57"/>
      <c r="NPI6" s="57"/>
      <c r="NPJ6" s="57"/>
      <c r="NPU6" s="57"/>
      <c r="NPV6" s="57"/>
      <c r="NQG6" s="57"/>
      <c r="NQH6" s="57"/>
      <c r="NQS6" s="57"/>
      <c r="NQT6" s="57"/>
      <c r="NRE6" s="57"/>
      <c r="NRF6" s="57"/>
      <c r="NRQ6" s="57"/>
      <c r="NRR6" s="57"/>
      <c r="NSC6" s="57"/>
      <c r="NSD6" s="57"/>
      <c r="NSO6" s="57"/>
      <c r="NSP6" s="57"/>
      <c r="NTA6" s="57"/>
      <c r="NTB6" s="57"/>
      <c r="NTM6" s="57"/>
      <c r="NTN6" s="57"/>
      <c r="NTY6" s="57"/>
      <c r="NTZ6" s="57"/>
      <c r="NUK6" s="57"/>
      <c r="NUL6" s="57"/>
      <c r="NUW6" s="57"/>
      <c r="NUX6" s="57"/>
      <c r="NVI6" s="57"/>
      <c r="NVJ6" s="57"/>
      <c r="NVU6" s="57"/>
      <c r="NVV6" s="57"/>
      <c r="NWG6" s="57"/>
      <c r="NWH6" s="57"/>
      <c r="NWS6" s="57"/>
      <c r="NWT6" s="57"/>
      <c r="NXE6" s="57"/>
      <c r="NXF6" s="57"/>
      <c r="NXQ6" s="57"/>
      <c r="NXR6" s="57"/>
      <c r="NYC6" s="57"/>
      <c r="NYD6" s="57"/>
      <c r="NYO6" s="57"/>
      <c r="NYP6" s="57"/>
      <c r="NZA6" s="57"/>
      <c r="NZB6" s="57"/>
      <c r="NZM6" s="57"/>
      <c r="NZN6" s="57"/>
      <c r="NZY6" s="57"/>
      <c r="NZZ6" s="57"/>
      <c r="OAK6" s="57"/>
      <c r="OAL6" s="57"/>
      <c r="OAW6" s="57"/>
      <c r="OAX6" s="57"/>
      <c r="OBI6" s="57"/>
      <c r="OBJ6" s="57"/>
      <c r="OBU6" s="57"/>
      <c r="OBV6" s="57"/>
      <c r="OCG6" s="57"/>
      <c r="OCH6" s="57"/>
      <c r="OCS6" s="57"/>
      <c r="OCT6" s="57"/>
      <c r="ODE6" s="57"/>
      <c r="ODF6" s="57"/>
      <c r="ODQ6" s="57"/>
      <c r="ODR6" s="57"/>
      <c r="OEC6" s="57"/>
      <c r="OED6" s="57"/>
      <c r="OEO6" s="57"/>
      <c r="OEP6" s="57"/>
      <c r="OFA6" s="57"/>
      <c r="OFB6" s="57"/>
      <c r="OFM6" s="57"/>
      <c r="OFN6" s="57"/>
      <c r="OFY6" s="57"/>
      <c r="OFZ6" s="57"/>
      <c r="OGK6" s="57"/>
      <c r="OGL6" s="57"/>
      <c r="OGW6" s="57"/>
      <c r="OGX6" s="57"/>
      <c r="OHI6" s="57"/>
      <c r="OHJ6" s="57"/>
      <c r="OHU6" s="57"/>
      <c r="OHV6" s="57"/>
      <c r="OIG6" s="57"/>
      <c r="OIH6" s="57"/>
      <c r="OIS6" s="57"/>
      <c r="OIT6" s="57"/>
      <c r="OJE6" s="57"/>
      <c r="OJF6" s="57"/>
      <c r="OJQ6" s="57"/>
      <c r="OJR6" s="57"/>
      <c r="OKC6" s="57"/>
      <c r="OKD6" s="57"/>
      <c r="OKO6" s="57"/>
      <c r="OKP6" s="57"/>
      <c r="OLA6" s="57"/>
      <c r="OLB6" s="57"/>
      <c r="OLM6" s="57"/>
      <c r="OLN6" s="57"/>
      <c r="OLY6" s="57"/>
      <c r="OLZ6" s="57"/>
      <c r="OMK6" s="57"/>
      <c r="OML6" s="57"/>
      <c r="OMW6" s="57"/>
      <c r="OMX6" s="57"/>
      <c r="ONI6" s="57"/>
      <c r="ONJ6" s="57"/>
      <c r="ONU6" s="57"/>
      <c r="ONV6" s="57"/>
      <c r="OOG6" s="57"/>
      <c r="OOH6" s="57"/>
      <c r="OOS6" s="57"/>
      <c r="OOT6" s="57"/>
      <c r="OPE6" s="57"/>
      <c r="OPF6" s="57"/>
      <c r="OPQ6" s="57"/>
      <c r="OPR6" s="57"/>
      <c r="OQC6" s="57"/>
      <c r="OQD6" s="57"/>
      <c r="OQO6" s="57"/>
      <c r="OQP6" s="57"/>
      <c r="ORA6" s="57"/>
      <c r="ORB6" s="57"/>
      <c r="ORM6" s="57"/>
      <c r="ORN6" s="57"/>
      <c r="ORY6" s="57"/>
      <c r="ORZ6" s="57"/>
      <c r="OSK6" s="57"/>
      <c r="OSL6" s="57"/>
      <c r="OSW6" s="57"/>
      <c r="OSX6" s="57"/>
      <c r="OTI6" s="57"/>
      <c r="OTJ6" s="57"/>
      <c r="OTU6" s="57"/>
      <c r="OTV6" s="57"/>
      <c r="OUG6" s="57"/>
      <c r="OUH6" s="57"/>
      <c r="OUS6" s="57"/>
      <c r="OUT6" s="57"/>
      <c r="OVE6" s="57"/>
      <c r="OVF6" s="57"/>
      <c r="OVQ6" s="57"/>
      <c r="OVR6" s="57"/>
      <c r="OWC6" s="57"/>
      <c r="OWD6" s="57"/>
      <c r="OWO6" s="57"/>
      <c r="OWP6" s="57"/>
      <c r="OXA6" s="57"/>
      <c r="OXB6" s="57"/>
      <c r="OXM6" s="57"/>
      <c r="OXN6" s="57"/>
      <c r="OXY6" s="57"/>
      <c r="OXZ6" s="57"/>
      <c r="OYK6" s="57"/>
      <c r="OYL6" s="57"/>
      <c r="OYW6" s="57"/>
      <c r="OYX6" s="57"/>
      <c r="OZI6" s="57"/>
      <c r="OZJ6" s="57"/>
      <c r="OZU6" s="57"/>
      <c r="OZV6" s="57"/>
      <c r="PAG6" s="57"/>
      <c r="PAH6" s="57"/>
      <c r="PAS6" s="57"/>
      <c r="PAT6" s="57"/>
      <c r="PBE6" s="57"/>
      <c r="PBF6" s="57"/>
      <c r="PBQ6" s="57"/>
      <c r="PBR6" s="57"/>
      <c r="PCC6" s="57"/>
      <c r="PCD6" s="57"/>
      <c r="PCO6" s="57"/>
      <c r="PCP6" s="57"/>
      <c r="PDA6" s="57"/>
      <c r="PDB6" s="57"/>
      <c r="PDM6" s="57"/>
      <c r="PDN6" s="57"/>
      <c r="PDY6" s="57"/>
      <c r="PDZ6" s="57"/>
      <c r="PEK6" s="57"/>
      <c r="PEL6" s="57"/>
      <c r="PEW6" s="57"/>
      <c r="PEX6" s="57"/>
      <c r="PFI6" s="57"/>
      <c r="PFJ6" s="57"/>
      <c r="PFU6" s="57"/>
      <c r="PFV6" s="57"/>
      <c r="PGG6" s="57"/>
      <c r="PGH6" s="57"/>
      <c r="PGS6" s="57"/>
      <c r="PGT6" s="57"/>
      <c r="PHE6" s="57"/>
      <c r="PHF6" s="57"/>
      <c r="PHQ6" s="57"/>
      <c r="PHR6" s="57"/>
      <c r="PIC6" s="57"/>
      <c r="PID6" s="57"/>
      <c r="PIO6" s="57"/>
      <c r="PIP6" s="57"/>
      <c r="PJA6" s="57"/>
      <c r="PJB6" s="57"/>
      <c r="PJM6" s="57"/>
      <c r="PJN6" s="57"/>
      <c r="PJY6" s="57"/>
      <c r="PJZ6" s="57"/>
      <c r="PKK6" s="57"/>
      <c r="PKL6" s="57"/>
      <c r="PKW6" s="57"/>
      <c r="PKX6" s="57"/>
      <c r="PLI6" s="57"/>
      <c r="PLJ6" s="57"/>
      <c r="PLU6" s="57"/>
      <c r="PLV6" s="57"/>
      <c r="PMG6" s="57"/>
      <c r="PMH6" s="57"/>
      <c r="PMS6" s="57"/>
      <c r="PMT6" s="57"/>
      <c r="PNE6" s="57"/>
      <c r="PNF6" s="57"/>
      <c r="PNQ6" s="57"/>
      <c r="PNR6" s="57"/>
      <c r="POC6" s="57"/>
      <c r="POD6" s="57"/>
      <c r="POO6" s="57"/>
      <c r="POP6" s="57"/>
      <c r="PPA6" s="57"/>
      <c r="PPB6" s="57"/>
      <c r="PPM6" s="57"/>
      <c r="PPN6" s="57"/>
      <c r="PPY6" s="57"/>
      <c r="PPZ6" s="57"/>
      <c r="PQK6" s="57"/>
      <c r="PQL6" s="57"/>
      <c r="PQW6" s="57"/>
      <c r="PQX6" s="57"/>
      <c r="PRI6" s="57"/>
      <c r="PRJ6" s="57"/>
      <c r="PRU6" s="57"/>
      <c r="PRV6" s="57"/>
      <c r="PSG6" s="57"/>
      <c r="PSH6" s="57"/>
      <c r="PSS6" s="57"/>
      <c r="PST6" s="57"/>
      <c r="PTE6" s="57"/>
      <c r="PTF6" s="57"/>
      <c r="PTQ6" s="57"/>
      <c r="PTR6" s="57"/>
      <c r="PUC6" s="57"/>
      <c r="PUD6" s="57"/>
      <c r="PUO6" s="57"/>
      <c r="PUP6" s="57"/>
      <c r="PVA6" s="57"/>
      <c r="PVB6" s="57"/>
      <c r="PVM6" s="57"/>
      <c r="PVN6" s="57"/>
      <c r="PVY6" s="57"/>
      <c r="PVZ6" s="57"/>
      <c r="PWK6" s="57"/>
      <c r="PWL6" s="57"/>
      <c r="PWW6" s="57"/>
      <c r="PWX6" s="57"/>
      <c r="PXI6" s="57"/>
      <c r="PXJ6" s="57"/>
      <c r="PXU6" s="57"/>
      <c r="PXV6" s="57"/>
      <c r="PYG6" s="57"/>
      <c r="PYH6" s="57"/>
      <c r="PYS6" s="57"/>
      <c r="PYT6" s="57"/>
      <c r="PZE6" s="57"/>
      <c r="PZF6" s="57"/>
      <c r="PZQ6" s="57"/>
      <c r="PZR6" s="57"/>
      <c r="QAC6" s="57"/>
      <c r="QAD6" s="57"/>
      <c r="QAO6" s="57"/>
      <c r="QAP6" s="57"/>
      <c r="QBA6" s="57"/>
      <c r="QBB6" s="57"/>
      <c r="QBM6" s="57"/>
      <c r="QBN6" s="57"/>
      <c r="QBY6" s="57"/>
      <c r="QBZ6" s="57"/>
      <c r="QCK6" s="57"/>
      <c r="QCL6" s="57"/>
      <c r="QCW6" s="57"/>
      <c r="QCX6" s="57"/>
      <c r="QDI6" s="57"/>
      <c r="QDJ6" s="57"/>
      <c r="QDU6" s="57"/>
      <c r="QDV6" s="57"/>
      <c r="QEG6" s="57"/>
      <c r="QEH6" s="57"/>
      <c r="QES6" s="57"/>
      <c r="QET6" s="57"/>
      <c r="QFE6" s="57"/>
      <c r="QFF6" s="57"/>
      <c r="QFQ6" s="57"/>
      <c r="QFR6" s="57"/>
      <c r="QGC6" s="57"/>
      <c r="QGD6" s="57"/>
      <c r="QGO6" s="57"/>
      <c r="QGP6" s="57"/>
      <c r="QHA6" s="57"/>
      <c r="QHB6" s="57"/>
      <c r="QHM6" s="57"/>
      <c r="QHN6" s="57"/>
      <c r="QHY6" s="57"/>
      <c r="QHZ6" s="57"/>
      <c r="QIK6" s="57"/>
      <c r="QIL6" s="57"/>
      <c r="QIW6" s="57"/>
      <c r="QIX6" s="57"/>
      <c r="QJI6" s="57"/>
      <c r="QJJ6" s="57"/>
      <c r="QJU6" s="57"/>
      <c r="QJV6" s="57"/>
      <c r="QKG6" s="57"/>
      <c r="QKH6" s="57"/>
      <c r="QKS6" s="57"/>
      <c r="QKT6" s="57"/>
      <c r="QLE6" s="57"/>
      <c r="QLF6" s="57"/>
      <c r="QLQ6" s="57"/>
      <c r="QLR6" s="57"/>
      <c r="QMC6" s="57"/>
      <c r="QMD6" s="57"/>
      <c r="QMO6" s="57"/>
      <c r="QMP6" s="57"/>
      <c r="QNA6" s="57"/>
      <c r="QNB6" s="57"/>
      <c r="QNM6" s="57"/>
      <c r="QNN6" s="57"/>
      <c r="QNY6" s="57"/>
      <c r="QNZ6" s="57"/>
      <c r="QOK6" s="57"/>
      <c r="QOL6" s="57"/>
      <c r="QOW6" s="57"/>
      <c r="QOX6" s="57"/>
      <c r="QPI6" s="57"/>
      <c r="QPJ6" s="57"/>
      <c r="QPU6" s="57"/>
      <c r="QPV6" s="57"/>
      <c r="QQG6" s="57"/>
      <c r="QQH6" s="57"/>
      <c r="QQS6" s="57"/>
      <c r="QQT6" s="57"/>
      <c r="QRE6" s="57"/>
      <c r="QRF6" s="57"/>
      <c r="QRQ6" s="57"/>
      <c r="QRR6" s="57"/>
      <c r="QSC6" s="57"/>
      <c r="QSD6" s="57"/>
      <c r="QSO6" s="57"/>
      <c r="QSP6" s="57"/>
      <c r="QTA6" s="57"/>
      <c r="QTB6" s="57"/>
      <c r="QTM6" s="57"/>
      <c r="QTN6" s="57"/>
      <c r="QTY6" s="57"/>
      <c r="QTZ6" s="57"/>
      <c r="QUK6" s="57"/>
      <c r="QUL6" s="57"/>
      <c r="QUW6" s="57"/>
      <c r="QUX6" s="57"/>
      <c r="QVI6" s="57"/>
      <c r="QVJ6" s="57"/>
      <c r="QVU6" s="57"/>
      <c r="QVV6" s="57"/>
      <c r="QWG6" s="57"/>
      <c r="QWH6" s="57"/>
      <c r="QWS6" s="57"/>
      <c r="QWT6" s="57"/>
      <c r="QXE6" s="57"/>
      <c r="QXF6" s="57"/>
      <c r="QXQ6" s="57"/>
      <c r="QXR6" s="57"/>
      <c r="QYC6" s="57"/>
      <c r="QYD6" s="57"/>
      <c r="QYO6" s="57"/>
      <c r="QYP6" s="57"/>
      <c r="QZA6" s="57"/>
      <c r="QZB6" s="57"/>
      <c r="QZM6" s="57"/>
      <c r="QZN6" s="57"/>
      <c r="QZY6" s="57"/>
      <c r="QZZ6" s="57"/>
      <c r="RAK6" s="57"/>
      <c r="RAL6" s="57"/>
      <c r="RAW6" s="57"/>
      <c r="RAX6" s="57"/>
      <c r="RBI6" s="57"/>
      <c r="RBJ6" s="57"/>
      <c r="RBU6" s="57"/>
      <c r="RBV6" s="57"/>
      <c r="RCG6" s="57"/>
      <c r="RCH6" s="57"/>
      <c r="RCS6" s="57"/>
      <c r="RCT6" s="57"/>
      <c r="RDE6" s="57"/>
      <c r="RDF6" s="57"/>
      <c r="RDQ6" s="57"/>
      <c r="RDR6" s="57"/>
      <c r="REC6" s="57"/>
      <c r="RED6" s="57"/>
      <c r="REO6" s="57"/>
      <c r="REP6" s="57"/>
      <c r="RFA6" s="57"/>
      <c r="RFB6" s="57"/>
      <c r="RFM6" s="57"/>
      <c r="RFN6" s="57"/>
      <c r="RFY6" s="57"/>
      <c r="RFZ6" s="57"/>
      <c r="RGK6" s="57"/>
      <c r="RGL6" s="57"/>
      <c r="RGW6" s="57"/>
      <c r="RGX6" s="57"/>
      <c r="RHI6" s="57"/>
      <c r="RHJ6" s="57"/>
      <c r="RHU6" s="57"/>
      <c r="RHV6" s="57"/>
      <c r="RIG6" s="57"/>
      <c r="RIH6" s="57"/>
      <c r="RIS6" s="57"/>
      <c r="RIT6" s="57"/>
      <c r="RJE6" s="57"/>
      <c r="RJF6" s="57"/>
      <c r="RJQ6" s="57"/>
      <c r="RJR6" s="57"/>
      <c r="RKC6" s="57"/>
      <c r="RKD6" s="57"/>
      <c r="RKO6" s="57"/>
      <c r="RKP6" s="57"/>
      <c r="RLA6" s="57"/>
      <c r="RLB6" s="57"/>
      <c r="RLM6" s="57"/>
      <c r="RLN6" s="57"/>
      <c r="RLY6" s="57"/>
      <c r="RLZ6" s="57"/>
      <c r="RMK6" s="57"/>
      <c r="RML6" s="57"/>
      <c r="RMW6" s="57"/>
      <c r="RMX6" s="57"/>
      <c r="RNI6" s="57"/>
      <c r="RNJ6" s="57"/>
      <c r="RNU6" s="57"/>
      <c r="RNV6" s="57"/>
      <c r="ROG6" s="57"/>
      <c r="ROH6" s="57"/>
      <c r="ROS6" s="57"/>
      <c r="ROT6" s="57"/>
      <c r="RPE6" s="57"/>
      <c r="RPF6" s="57"/>
      <c r="RPQ6" s="57"/>
      <c r="RPR6" s="57"/>
      <c r="RQC6" s="57"/>
      <c r="RQD6" s="57"/>
      <c r="RQO6" s="57"/>
      <c r="RQP6" s="57"/>
      <c r="RRA6" s="57"/>
      <c r="RRB6" s="57"/>
      <c r="RRM6" s="57"/>
      <c r="RRN6" s="57"/>
      <c r="RRY6" s="57"/>
      <c r="RRZ6" s="57"/>
      <c r="RSK6" s="57"/>
      <c r="RSL6" s="57"/>
      <c r="RSW6" s="57"/>
      <c r="RSX6" s="57"/>
      <c r="RTI6" s="57"/>
      <c r="RTJ6" s="57"/>
      <c r="RTU6" s="57"/>
      <c r="RTV6" s="57"/>
      <c r="RUG6" s="57"/>
      <c r="RUH6" s="57"/>
      <c r="RUS6" s="57"/>
      <c r="RUT6" s="57"/>
      <c r="RVE6" s="57"/>
      <c r="RVF6" s="57"/>
      <c r="RVQ6" s="57"/>
      <c r="RVR6" s="57"/>
      <c r="RWC6" s="57"/>
      <c r="RWD6" s="57"/>
      <c r="RWO6" s="57"/>
      <c r="RWP6" s="57"/>
      <c r="RXA6" s="57"/>
      <c r="RXB6" s="57"/>
      <c r="RXM6" s="57"/>
      <c r="RXN6" s="57"/>
      <c r="RXY6" s="57"/>
      <c r="RXZ6" s="57"/>
      <c r="RYK6" s="57"/>
      <c r="RYL6" s="57"/>
      <c r="RYW6" s="57"/>
      <c r="RYX6" s="57"/>
      <c r="RZI6" s="57"/>
      <c r="RZJ6" s="57"/>
      <c r="RZU6" s="57"/>
      <c r="RZV6" s="57"/>
      <c r="SAG6" s="57"/>
      <c r="SAH6" s="57"/>
      <c r="SAS6" s="57"/>
      <c r="SAT6" s="57"/>
      <c r="SBE6" s="57"/>
      <c r="SBF6" s="57"/>
      <c r="SBQ6" s="57"/>
      <c r="SBR6" s="57"/>
      <c r="SCC6" s="57"/>
      <c r="SCD6" s="57"/>
      <c r="SCO6" s="57"/>
      <c r="SCP6" s="57"/>
      <c r="SDA6" s="57"/>
      <c r="SDB6" s="57"/>
      <c r="SDM6" s="57"/>
      <c r="SDN6" s="57"/>
      <c r="SDY6" s="57"/>
      <c r="SDZ6" s="57"/>
      <c r="SEK6" s="57"/>
      <c r="SEL6" s="57"/>
      <c r="SEW6" s="57"/>
      <c r="SEX6" s="57"/>
      <c r="SFI6" s="57"/>
      <c r="SFJ6" s="57"/>
      <c r="SFU6" s="57"/>
      <c r="SFV6" s="57"/>
      <c r="SGG6" s="57"/>
      <c r="SGH6" s="57"/>
      <c r="SGS6" s="57"/>
      <c r="SGT6" s="57"/>
      <c r="SHE6" s="57"/>
      <c r="SHF6" s="57"/>
      <c r="SHQ6" s="57"/>
      <c r="SHR6" s="57"/>
      <c r="SIC6" s="57"/>
      <c r="SID6" s="57"/>
      <c r="SIO6" s="57"/>
      <c r="SIP6" s="57"/>
      <c r="SJA6" s="57"/>
      <c r="SJB6" s="57"/>
      <c r="SJM6" s="57"/>
      <c r="SJN6" s="57"/>
      <c r="SJY6" s="57"/>
      <c r="SJZ6" s="57"/>
      <c r="SKK6" s="57"/>
      <c r="SKL6" s="57"/>
      <c r="SKW6" s="57"/>
      <c r="SKX6" s="57"/>
      <c r="SLI6" s="57"/>
      <c r="SLJ6" s="57"/>
      <c r="SLU6" s="57"/>
      <c r="SLV6" s="57"/>
      <c r="SMG6" s="57"/>
      <c r="SMH6" s="57"/>
      <c r="SMS6" s="57"/>
      <c r="SMT6" s="57"/>
      <c r="SNE6" s="57"/>
      <c r="SNF6" s="57"/>
      <c r="SNQ6" s="57"/>
      <c r="SNR6" s="57"/>
      <c r="SOC6" s="57"/>
      <c r="SOD6" s="57"/>
      <c r="SOO6" s="57"/>
      <c r="SOP6" s="57"/>
      <c r="SPA6" s="57"/>
      <c r="SPB6" s="57"/>
      <c r="SPM6" s="57"/>
      <c r="SPN6" s="57"/>
      <c r="SPY6" s="57"/>
      <c r="SPZ6" s="57"/>
      <c r="SQK6" s="57"/>
      <c r="SQL6" s="57"/>
      <c r="SQW6" s="57"/>
      <c r="SQX6" s="57"/>
      <c r="SRI6" s="57"/>
      <c r="SRJ6" s="57"/>
      <c r="SRU6" s="57"/>
      <c r="SRV6" s="57"/>
      <c r="SSG6" s="57"/>
      <c r="SSH6" s="57"/>
      <c r="SSS6" s="57"/>
      <c r="SST6" s="57"/>
      <c r="STE6" s="57"/>
      <c r="STF6" s="57"/>
      <c r="STQ6" s="57"/>
      <c r="STR6" s="57"/>
      <c r="SUC6" s="57"/>
      <c r="SUD6" s="57"/>
      <c r="SUO6" s="57"/>
      <c r="SUP6" s="57"/>
      <c r="SVA6" s="57"/>
      <c r="SVB6" s="57"/>
      <c r="SVM6" s="57"/>
      <c r="SVN6" s="57"/>
      <c r="SVY6" s="57"/>
      <c r="SVZ6" s="57"/>
      <c r="SWK6" s="57"/>
      <c r="SWL6" s="57"/>
      <c r="SWW6" s="57"/>
      <c r="SWX6" s="57"/>
      <c r="SXI6" s="57"/>
      <c r="SXJ6" s="57"/>
      <c r="SXU6" s="57"/>
      <c r="SXV6" s="57"/>
      <c r="SYG6" s="57"/>
      <c r="SYH6" s="57"/>
      <c r="SYS6" s="57"/>
      <c r="SYT6" s="57"/>
      <c r="SZE6" s="57"/>
      <c r="SZF6" s="57"/>
      <c r="SZQ6" s="57"/>
      <c r="SZR6" s="57"/>
      <c r="TAC6" s="57"/>
      <c r="TAD6" s="57"/>
      <c r="TAO6" s="57"/>
      <c r="TAP6" s="57"/>
      <c r="TBA6" s="57"/>
      <c r="TBB6" s="57"/>
      <c r="TBM6" s="57"/>
      <c r="TBN6" s="57"/>
      <c r="TBY6" s="57"/>
      <c r="TBZ6" s="57"/>
      <c r="TCK6" s="57"/>
      <c r="TCL6" s="57"/>
      <c r="TCW6" s="57"/>
      <c r="TCX6" s="57"/>
      <c r="TDI6" s="57"/>
      <c r="TDJ6" s="57"/>
      <c r="TDU6" s="57"/>
      <c r="TDV6" s="57"/>
      <c r="TEG6" s="57"/>
      <c r="TEH6" s="57"/>
      <c r="TES6" s="57"/>
      <c r="TET6" s="57"/>
      <c r="TFE6" s="57"/>
      <c r="TFF6" s="57"/>
      <c r="TFQ6" s="57"/>
      <c r="TFR6" s="57"/>
      <c r="TGC6" s="57"/>
      <c r="TGD6" s="57"/>
      <c r="TGO6" s="57"/>
      <c r="TGP6" s="57"/>
      <c r="THA6" s="57"/>
      <c r="THB6" s="57"/>
      <c r="THM6" s="57"/>
      <c r="THN6" s="57"/>
      <c r="THY6" s="57"/>
      <c r="THZ6" s="57"/>
      <c r="TIK6" s="57"/>
      <c r="TIL6" s="57"/>
      <c r="TIW6" s="57"/>
      <c r="TIX6" s="57"/>
      <c r="TJI6" s="57"/>
      <c r="TJJ6" s="57"/>
      <c r="TJU6" s="57"/>
      <c r="TJV6" s="57"/>
      <c r="TKG6" s="57"/>
      <c r="TKH6" s="57"/>
      <c r="TKS6" s="57"/>
      <c r="TKT6" s="57"/>
      <c r="TLE6" s="57"/>
      <c r="TLF6" s="57"/>
      <c r="TLQ6" s="57"/>
      <c r="TLR6" s="57"/>
      <c r="TMC6" s="57"/>
      <c r="TMD6" s="57"/>
      <c r="TMO6" s="57"/>
      <c r="TMP6" s="57"/>
      <c r="TNA6" s="57"/>
      <c r="TNB6" s="57"/>
      <c r="TNM6" s="57"/>
      <c r="TNN6" s="57"/>
      <c r="TNY6" s="57"/>
      <c r="TNZ6" s="57"/>
      <c r="TOK6" s="57"/>
      <c r="TOL6" s="57"/>
      <c r="TOW6" s="57"/>
      <c r="TOX6" s="57"/>
      <c r="TPI6" s="57"/>
      <c r="TPJ6" s="57"/>
      <c r="TPU6" s="57"/>
      <c r="TPV6" s="57"/>
      <c r="TQG6" s="57"/>
      <c r="TQH6" s="57"/>
      <c r="TQS6" s="57"/>
      <c r="TQT6" s="57"/>
      <c r="TRE6" s="57"/>
      <c r="TRF6" s="57"/>
      <c r="TRQ6" s="57"/>
      <c r="TRR6" s="57"/>
      <c r="TSC6" s="57"/>
      <c r="TSD6" s="57"/>
      <c r="TSO6" s="57"/>
      <c r="TSP6" s="57"/>
      <c r="TTA6" s="57"/>
      <c r="TTB6" s="57"/>
      <c r="TTM6" s="57"/>
      <c r="TTN6" s="57"/>
      <c r="TTY6" s="57"/>
      <c r="TTZ6" s="57"/>
      <c r="TUK6" s="57"/>
      <c r="TUL6" s="57"/>
      <c r="TUW6" s="57"/>
      <c r="TUX6" s="57"/>
      <c r="TVI6" s="57"/>
      <c r="TVJ6" s="57"/>
      <c r="TVU6" s="57"/>
      <c r="TVV6" s="57"/>
      <c r="TWG6" s="57"/>
      <c r="TWH6" s="57"/>
      <c r="TWS6" s="57"/>
      <c r="TWT6" s="57"/>
      <c r="TXE6" s="57"/>
      <c r="TXF6" s="57"/>
      <c r="TXQ6" s="57"/>
      <c r="TXR6" s="57"/>
      <c r="TYC6" s="57"/>
      <c r="TYD6" s="57"/>
      <c r="TYO6" s="57"/>
      <c r="TYP6" s="57"/>
      <c r="TZA6" s="57"/>
      <c r="TZB6" s="57"/>
      <c r="TZM6" s="57"/>
      <c r="TZN6" s="57"/>
      <c r="TZY6" s="57"/>
      <c r="TZZ6" s="57"/>
      <c r="UAK6" s="57"/>
      <c r="UAL6" s="57"/>
      <c r="UAW6" s="57"/>
      <c r="UAX6" s="57"/>
      <c r="UBI6" s="57"/>
      <c r="UBJ6" s="57"/>
      <c r="UBU6" s="57"/>
      <c r="UBV6" s="57"/>
      <c r="UCG6" s="57"/>
      <c r="UCH6" s="57"/>
      <c r="UCS6" s="57"/>
      <c r="UCT6" s="57"/>
      <c r="UDE6" s="57"/>
      <c r="UDF6" s="57"/>
      <c r="UDQ6" s="57"/>
      <c r="UDR6" s="57"/>
      <c r="UEC6" s="57"/>
      <c r="UED6" s="57"/>
      <c r="UEO6" s="57"/>
      <c r="UEP6" s="57"/>
      <c r="UFA6" s="57"/>
      <c r="UFB6" s="57"/>
      <c r="UFM6" s="57"/>
      <c r="UFN6" s="57"/>
      <c r="UFY6" s="57"/>
      <c r="UFZ6" s="57"/>
      <c r="UGK6" s="57"/>
      <c r="UGL6" s="57"/>
      <c r="UGW6" s="57"/>
      <c r="UGX6" s="57"/>
      <c r="UHI6" s="57"/>
      <c r="UHJ6" s="57"/>
      <c r="UHU6" s="57"/>
      <c r="UHV6" s="57"/>
      <c r="UIG6" s="57"/>
      <c r="UIH6" s="57"/>
      <c r="UIS6" s="57"/>
      <c r="UIT6" s="57"/>
      <c r="UJE6" s="57"/>
      <c r="UJF6" s="57"/>
      <c r="UJQ6" s="57"/>
      <c r="UJR6" s="57"/>
      <c r="UKC6" s="57"/>
      <c r="UKD6" s="57"/>
      <c r="UKO6" s="57"/>
      <c r="UKP6" s="57"/>
      <c r="ULA6" s="57"/>
      <c r="ULB6" s="57"/>
      <c r="ULM6" s="57"/>
      <c r="ULN6" s="57"/>
      <c r="ULY6" s="57"/>
      <c r="ULZ6" s="57"/>
      <c r="UMK6" s="57"/>
      <c r="UML6" s="57"/>
      <c r="UMW6" s="57"/>
      <c r="UMX6" s="57"/>
      <c r="UNI6" s="57"/>
      <c r="UNJ6" s="57"/>
      <c r="UNU6" s="57"/>
      <c r="UNV6" s="57"/>
      <c r="UOG6" s="57"/>
      <c r="UOH6" s="57"/>
      <c r="UOS6" s="57"/>
      <c r="UOT6" s="57"/>
      <c r="UPE6" s="57"/>
      <c r="UPF6" s="57"/>
      <c r="UPQ6" s="57"/>
      <c r="UPR6" s="57"/>
      <c r="UQC6" s="57"/>
      <c r="UQD6" s="57"/>
      <c r="UQO6" s="57"/>
      <c r="UQP6" s="57"/>
      <c r="URA6" s="57"/>
      <c r="URB6" s="57"/>
      <c r="URM6" s="57"/>
      <c r="URN6" s="57"/>
      <c r="URY6" s="57"/>
      <c r="URZ6" s="57"/>
      <c r="USK6" s="57"/>
      <c r="USL6" s="57"/>
      <c r="USW6" s="57"/>
      <c r="USX6" s="57"/>
      <c r="UTI6" s="57"/>
      <c r="UTJ6" s="57"/>
      <c r="UTU6" s="57"/>
      <c r="UTV6" s="57"/>
      <c r="UUG6" s="57"/>
      <c r="UUH6" s="57"/>
      <c r="UUS6" s="57"/>
      <c r="UUT6" s="57"/>
      <c r="UVE6" s="57"/>
      <c r="UVF6" s="57"/>
      <c r="UVQ6" s="57"/>
      <c r="UVR6" s="57"/>
      <c r="UWC6" s="57"/>
      <c r="UWD6" s="57"/>
      <c r="UWO6" s="57"/>
      <c r="UWP6" s="57"/>
      <c r="UXA6" s="57"/>
      <c r="UXB6" s="57"/>
      <c r="UXM6" s="57"/>
      <c r="UXN6" s="57"/>
      <c r="UXY6" s="57"/>
      <c r="UXZ6" s="57"/>
      <c r="UYK6" s="57"/>
      <c r="UYL6" s="57"/>
      <c r="UYW6" s="57"/>
      <c r="UYX6" s="57"/>
      <c r="UZI6" s="57"/>
      <c r="UZJ6" s="57"/>
      <c r="UZU6" s="57"/>
      <c r="UZV6" s="57"/>
      <c r="VAG6" s="57"/>
      <c r="VAH6" s="57"/>
      <c r="VAS6" s="57"/>
      <c r="VAT6" s="57"/>
      <c r="VBE6" s="57"/>
      <c r="VBF6" s="57"/>
      <c r="VBQ6" s="57"/>
      <c r="VBR6" s="57"/>
      <c r="VCC6" s="57"/>
      <c r="VCD6" s="57"/>
      <c r="VCO6" s="57"/>
      <c r="VCP6" s="57"/>
      <c r="VDA6" s="57"/>
      <c r="VDB6" s="57"/>
      <c r="VDM6" s="57"/>
      <c r="VDN6" s="57"/>
      <c r="VDY6" s="57"/>
      <c r="VDZ6" s="57"/>
      <c r="VEK6" s="57"/>
      <c r="VEL6" s="57"/>
      <c r="VEW6" s="57"/>
      <c r="VEX6" s="57"/>
      <c r="VFI6" s="57"/>
      <c r="VFJ6" s="57"/>
      <c r="VFU6" s="57"/>
      <c r="VFV6" s="57"/>
      <c r="VGG6" s="57"/>
      <c r="VGH6" s="57"/>
      <c r="VGS6" s="57"/>
      <c r="VGT6" s="57"/>
      <c r="VHE6" s="57"/>
      <c r="VHF6" s="57"/>
      <c r="VHQ6" s="57"/>
      <c r="VHR6" s="57"/>
      <c r="VIC6" s="57"/>
      <c r="VID6" s="57"/>
      <c r="VIO6" s="57"/>
      <c r="VIP6" s="57"/>
      <c r="VJA6" s="57"/>
      <c r="VJB6" s="57"/>
      <c r="VJM6" s="57"/>
      <c r="VJN6" s="57"/>
      <c r="VJY6" s="57"/>
      <c r="VJZ6" s="57"/>
      <c r="VKK6" s="57"/>
      <c r="VKL6" s="57"/>
      <c r="VKW6" s="57"/>
      <c r="VKX6" s="57"/>
      <c r="VLI6" s="57"/>
      <c r="VLJ6" s="57"/>
      <c r="VLU6" s="57"/>
      <c r="VLV6" s="57"/>
      <c r="VMG6" s="57"/>
      <c r="VMH6" s="57"/>
      <c r="VMS6" s="57"/>
      <c r="VMT6" s="57"/>
      <c r="VNE6" s="57"/>
      <c r="VNF6" s="57"/>
      <c r="VNQ6" s="57"/>
      <c r="VNR6" s="57"/>
      <c r="VOC6" s="57"/>
      <c r="VOD6" s="57"/>
      <c r="VOO6" s="57"/>
      <c r="VOP6" s="57"/>
      <c r="VPA6" s="57"/>
      <c r="VPB6" s="57"/>
      <c r="VPM6" s="57"/>
      <c r="VPN6" s="57"/>
      <c r="VPY6" s="57"/>
      <c r="VPZ6" s="57"/>
      <c r="VQK6" s="57"/>
      <c r="VQL6" s="57"/>
      <c r="VQW6" s="57"/>
      <c r="VQX6" s="57"/>
      <c r="VRI6" s="57"/>
      <c r="VRJ6" s="57"/>
      <c r="VRU6" s="57"/>
      <c r="VRV6" s="57"/>
      <c r="VSG6" s="57"/>
      <c r="VSH6" s="57"/>
      <c r="VSS6" s="57"/>
      <c r="VST6" s="57"/>
      <c r="VTE6" s="57"/>
      <c r="VTF6" s="57"/>
      <c r="VTQ6" s="57"/>
      <c r="VTR6" s="57"/>
      <c r="VUC6" s="57"/>
      <c r="VUD6" s="57"/>
      <c r="VUO6" s="57"/>
      <c r="VUP6" s="57"/>
      <c r="VVA6" s="57"/>
      <c r="VVB6" s="57"/>
      <c r="VVM6" s="57"/>
      <c r="VVN6" s="57"/>
      <c r="VVY6" s="57"/>
      <c r="VVZ6" s="57"/>
      <c r="VWK6" s="57"/>
      <c r="VWL6" s="57"/>
      <c r="VWW6" s="57"/>
      <c r="VWX6" s="57"/>
      <c r="VXI6" s="57"/>
      <c r="VXJ6" s="57"/>
      <c r="VXU6" s="57"/>
      <c r="VXV6" s="57"/>
      <c r="VYG6" s="57"/>
      <c r="VYH6" s="57"/>
      <c r="VYS6" s="57"/>
      <c r="VYT6" s="57"/>
      <c r="VZE6" s="57"/>
      <c r="VZF6" s="57"/>
      <c r="VZQ6" s="57"/>
      <c r="VZR6" s="57"/>
      <c r="WAC6" s="57"/>
      <c r="WAD6" s="57"/>
      <c r="WAO6" s="57"/>
      <c r="WAP6" s="57"/>
      <c r="WBA6" s="57"/>
      <c r="WBB6" s="57"/>
      <c r="WBM6" s="57"/>
      <c r="WBN6" s="57"/>
      <c r="WBY6" s="57"/>
      <c r="WBZ6" s="57"/>
      <c r="WCK6" s="57"/>
      <c r="WCL6" s="57"/>
      <c r="WCW6" s="57"/>
      <c r="WCX6" s="57"/>
      <c r="WDI6" s="57"/>
      <c r="WDJ6" s="57"/>
      <c r="WDU6" s="57"/>
      <c r="WDV6" s="57"/>
      <c r="WEG6" s="57"/>
      <c r="WEH6" s="57"/>
      <c r="WES6" s="57"/>
      <c r="WET6" s="57"/>
      <c r="WFE6" s="57"/>
      <c r="WFF6" s="57"/>
      <c r="WFQ6" s="57"/>
      <c r="WFR6" s="57"/>
      <c r="WGC6" s="57"/>
      <c r="WGD6" s="57"/>
      <c r="WGO6" s="57"/>
      <c r="WGP6" s="57"/>
      <c r="WHA6" s="57"/>
      <c r="WHB6" s="57"/>
      <c r="WHM6" s="57"/>
      <c r="WHN6" s="57"/>
      <c r="WHY6" s="57"/>
      <c r="WHZ6" s="57"/>
      <c r="WIK6" s="57"/>
      <c r="WIL6" s="57"/>
      <c r="WIW6" s="57"/>
      <c r="WIX6" s="57"/>
      <c r="WJI6" s="57"/>
      <c r="WJJ6" s="57"/>
      <c r="WJU6" s="57"/>
      <c r="WJV6" s="57"/>
      <c r="WKG6" s="57"/>
      <c r="WKH6" s="57"/>
      <c r="WKS6" s="57"/>
      <c r="WKT6" s="57"/>
      <c r="WLE6" s="57"/>
      <c r="WLF6" s="57"/>
      <c r="WLQ6" s="57"/>
      <c r="WLR6" s="57"/>
      <c r="WMC6" s="57"/>
      <c r="WMD6" s="57"/>
      <c r="WMO6" s="57"/>
      <c r="WMP6" s="57"/>
      <c r="WNA6" s="57"/>
      <c r="WNB6" s="57"/>
      <c r="WNM6" s="57"/>
      <c r="WNN6" s="57"/>
      <c r="WNY6" s="57"/>
      <c r="WNZ6" s="57"/>
      <c r="WOK6" s="57"/>
      <c r="WOL6" s="57"/>
      <c r="WOW6" s="57"/>
      <c r="WOX6" s="57"/>
      <c r="WPI6" s="57"/>
      <c r="WPJ6" s="57"/>
      <c r="WPU6" s="57"/>
      <c r="WPV6" s="57"/>
      <c r="WQG6" s="57"/>
      <c r="WQH6" s="57"/>
      <c r="WQS6" s="57"/>
      <c r="WQT6" s="57"/>
      <c r="WRE6" s="57"/>
      <c r="WRF6" s="57"/>
      <c r="WRQ6" s="57"/>
      <c r="WRR6" s="57"/>
      <c r="WSC6" s="57"/>
      <c r="WSD6" s="57"/>
      <c r="WSO6" s="57"/>
      <c r="WSP6" s="57"/>
      <c r="WTA6" s="57"/>
      <c r="WTB6" s="57"/>
      <c r="WTM6" s="57"/>
      <c r="WTN6" s="57"/>
      <c r="WTY6" s="57"/>
      <c r="WTZ6" s="57"/>
      <c r="WUK6" s="57"/>
      <c r="WUL6" s="57"/>
      <c r="WUW6" s="57"/>
      <c r="WUX6" s="57"/>
      <c r="WVI6" s="57"/>
      <c r="WVJ6" s="57"/>
      <c r="WVU6" s="57"/>
      <c r="WVV6" s="57"/>
      <c r="WWG6" s="57"/>
      <c r="WWH6" s="57"/>
      <c r="WWS6" s="57"/>
      <c r="WWT6" s="57"/>
      <c r="WXE6" s="57"/>
      <c r="WXF6" s="57"/>
      <c r="WXQ6" s="57"/>
      <c r="WXR6" s="57"/>
      <c r="WYC6" s="57"/>
      <c r="WYD6" s="57"/>
      <c r="WYO6" s="57"/>
      <c r="WYP6" s="57"/>
      <c r="WZA6" s="57"/>
      <c r="WZB6" s="57"/>
      <c r="WZM6" s="57"/>
      <c r="WZN6" s="57"/>
      <c r="WZY6" s="57"/>
      <c r="WZZ6" s="57"/>
      <c r="XAK6" s="57"/>
      <c r="XAL6" s="57"/>
      <c r="XAW6" s="57"/>
      <c r="XAX6" s="57"/>
      <c r="XBI6" s="57"/>
      <c r="XBJ6" s="57"/>
      <c r="XBU6" s="57"/>
      <c r="XBV6" s="57"/>
      <c r="XCG6" s="57"/>
      <c r="XCH6" s="57"/>
      <c r="XCS6" s="57"/>
      <c r="XCT6" s="57"/>
      <c r="XDE6" s="57"/>
      <c r="XDF6" s="57"/>
      <c r="XDQ6" s="57"/>
      <c r="XDR6" s="57"/>
      <c r="XEC6" s="57"/>
      <c r="XED6" s="57"/>
      <c r="XEO6" s="57"/>
      <c r="XEP6" s="57"/>
      <c r="XFA6" s="57"/>
      <c r="XFB6" s="57"/>
    </row>
    <row r="7" spans="1:1022 1033:2042 2053:3062 3073:4094 4105:5114 5125:6134 6145:7166 7177:8186 8197:9206 9217:10238 10249:11258 11269:12278 12289:13310 13321:14330 14341:15350 15361:16382" ht="16.5" customHeight="1" thickBot="1" x14ac:dyDescent="0.3">
      <c r="B7" s="43"/>
      <c r="C7" s="43"/>
      <c r="D7" s="43"/>
      <c r="E7" s="43"/>
      <c r="F7" s="43"/>
      <c r="G7" s="43"/>
      <c r="H7" s="43"/>
      <c r="I7" s="43"/>
      <c r="J7" s="43"/>
      <c r="K7" s="43"/>
      <c r="L7" s="43"/>
    </row>
    <row r="8" spans="1:1022 1033:2042 2053:3062 3073:4094 4105:5114 5125:6134 6145:7166 7177:8186 8197:9206 9217:10238 10249:11258 11269:12278 12289:13310 13321:14330 14341:15350 15361:16382" ht="45.6" customHeight="1" thickBot="1" x14ac:dyDescent="0.3">
      <c r="B8" s="43"/>
      <c r="C8" s="613" t="s">
        <v>573</v>
      </c>
      <c r="D8" s="614"/>
      <c r="E8" s="85">
        <f>SUM(N13:N94)</f>
        <v>0</v>
      </c>
      <c r="F8" s="58"/>
      <c r="G8" s="623" t="s">
        <v>1053</v>
      </c>
      <c r="H8" s="624"/>
      <c r="I8" s="625"/>
      <c r="J8" s="43"/>
      <c r="K8" s="43"/>
      <c r="L8" s="43"/>
    </row>
    <row r="9" spans="1:1022 1033:2042 2053:3062 3073:4094 4105:5114 5125:6134 6145:7166 7177:8186 8197:9206 9217:10238 10249:11258 11269:12278 12289:13310 13321:14330 14341:15350 15361:16382" ht="15" customHeight="1" x14ac:dyDescent="0.3">
      <c r="G9" s="169"/>
      <c r="H9" s="170"/>
      <c r="I9" s="170"/>
    </row>
    <row r="11" spans="1:1022 1033:2042 2053:3062 3073:4094 4105:5114 5125:6134 6145:7166 7177:8186 8197:9206 9217:10238 10249:11258 11269:12278 12289:13310 13321:14330 14341:15350 15361:16382" ht="15.75" thickBot="1" x14ac:dyDescent="0.3">
      <c r="D11" s="39" t="s">
        <v>1000</v>
      </c>
    </row>
    <row r="12" spans="1:1022 1033:2042 2053:3062 3073:4094 4105:5114 5125:6134 6145:7166 7177:8186 8197:9206 9217:10238 10249:11258 11269:12278 12289:13310 13321:14330 14341:15350 15361:16382" ht="114.95" customHeight="1" thickBot="1" x14ac:dyDescent="0.3">
      <c r="B12" s="283" t="s">
        <v>0</v>
      </c>
      <c r="C12" s="284" t="s">
        <v>1</v>
      </c>
      <c r="D12" s="285" t="s">
        <v>999</v>
      </c>
      <c r="E12" s="284" t="s">
        <v>8</v>
      </c>
      <c r="F12" s="284" t="s">
        <v>4</v>
      </c>
      <c r="G12" s="284" t="s">
        <v>577</v>
      </c>
      <c r="H12" s="284" t="s">
        <v>578</v>
      </c>
      <c r="I12" s="284" t="s">
        <v>13</v>
      </c>
      <c r="J12" s="286" t="s">
        <v>10</v>
      </c>
      <c r="K12" s="284" t="s">
        <v>9</v>
      </c>
      <c r="L12" s="287" t="s">
        <v>900</v>
      </c>
      <c r="M12" s="287" t="s">
        <v>817</v>
      </c>
      <c r="N12" s="288" t="s">
        <v>14</v>
      </c>
    </row>
    <row r="13" spans="1:1022 1033:2042 2053:3062 3073:4094 4105:5114 5125:6134 6145:7166 7177:8186 8197:9206 9217:10238 10249:11258 11269:12278 12289:13310 13321:14330 14341:15350 15361:16382" s="61" customFormat="1" ht="83.25" customHeight="1" x14ac:dyDescent="0.25">
      <c r="A13" s="289" t="str">
        <f t="shared" ref="A13:A44" si="0">IFERROR(IF(ISBLANK(E13),"",INDEX(Naction,MATCH(E13,Code_SA_Total,0))),"")</f>
        <v/>
      </c>
      <c r="B13" s="95"/>
      <c r="C13" s="91" t="str">
        <f t="shared" ref="C13" si="1">IFERROR(IF(ISBLANK(B13),"",INDEX(Sites,MATCH(B13,Code_Site,0))),"")</f>
        <v/>
      </c>
      <c r="D13" s="172">
        <f>'Votre dossier'!D8</f>
        <v>0</v>
      </c>
      <c r="E13" s="96"/>
      <c r="F13" s="91" t="str">
        <f t="shared" ref="F13" si="2">IFERROR(IF(ISBLANK(E13),"",INDEX(Action,MATCH(E13,Code_Action_Total,0))),"")</f>
        <v/>
      </c>
      <c r="G13" s="97"/>
      <c r="H13" s="91" t="str">
        <f t="shared" ref="H13" si="3">IFERROR(IF(ISBLANK(G13),"",IF(G13&lt;&gt;"",INDEX(Sous_Action,(MATCH(G13,S_Action,0))))),"")</f>
        <v/>
      </c>
      <c r="I13" s="92" t="str">
        <f t="shared" ref="I13" si="4">IFERROR(IF(ISBLANK(G13),"",INDEX(Montant,(MATCH(G13,S_Action,0)))),"")</f>
        <v/>
      </c>
      <c r="J13" s="91" t="str">
        <f t="shared" ref="J13" si="5">IFERROR(IF(ISBLANK(G13),"",INDEX(Unit,(MATCH(G13,S_Action,0)))),"")</f>
        <v/>
      </c>
      <c r="K13" s="96"/>
      <c r="L13" s="91" t="str">
        <f t="shared" ref="L13:L44" si="6">IFERROR(IF(ISBLANK(G13),"",IF(INDEX(Valid,(MATCH(G13,S_Action,0)))="X","Le nombre d'intervention pour cette action est de 1","")),"")</f>
        <v/>
      </c>
      <c r="M13" s="98"/>
      <c r="N13" s="92" t="str">
        <f>IFERROR(IF(ISBLANK(I13),"",IF(L13="",K13*I13*M13,K13*I13)),"")</f>
        <v/>
      </c>
    </row>
    <row r="14" spans="1:1022 1033:2042 2053:3062 3073:4094 4105:5114 5125:6134 6145:7166 7177:8186 8197:9206 9217:10238 10249:11258 11269:12278 12289:13310 13321:14330 14341:15350 15361:16382" ht="83.25" customHeight="1" x14ac:dyDescent="0.25">
      <c r="A14" s="289" t="str">
        <f t="shared" si="0"/>
        <v/>
      </c>
      <c r="B14" s="95"/>
      <c r="C14" s="91" t="str">
        <f t="shared" ref="C14:C63" si="7">IFERROR(IF(ISBLANK(B14),"",INDEX(Sites,MATCH(B14,Code_Site,0))),"")</f>
        <v/>
      </c>
      <c r="D14" s="172">
        <f>'Votre dossier'!D9</f>
        <v>0</v>
      </c>
      <c r="E14" s="96"/>
      <c r="F14" s="91" t="str">
        <f t="shared" ref="F14:F63" si="8">IFERROR(IF(ISBLANK(E14),"",INDEX(Action,MATCH(E14,Code_Action_Total,0))),"")</f>
        <v/>
      </c>
      <c r="G14" s="97"/>
      <c r="H14" s="91" t="str">
        <f t="shared" ref="H14:H63" si="9">IFERROR(IF(ISBLANK(G14),"",IF(G14&lt;&gt;"",INDEX(Sous_Action,(MATCH(G14,S_Action,0))))),"")</f>
        <v/>
      </c>
      <c r="I14" s="92" t="str">
        <f t="shared" ref="I14:I63" si="10">IFERROR(IF(ISBLANK(G14),"",INDEX(Montant,(MATCH(G14,S_Action,0)))),"")</f>
        <v/>
      </c>
      <c r="J14" s="91" t="str">
        <f t="shared" ref="J14:J63" si="11">IFERROR(IF(ISBLANK(G14),"",INDEX(Unit,(MATCH(G14,S_Action,0)))),"")</f>
        <v/>
      </c>
      <c r="K14" s="96"/>
      <c r="L14" s="91" t="str">
        <f t="shared" si="6"/>
        <v/>
      </c>
      <c r="M14" s="98"/>
      <c r="N14" s="92" t="str">
        <f t="shared" ref="N14:N63" si="12">IFERROR(IF(ISBLANK(I14),"",IF(L14="",K14*I14*M14,K14*I14)),"")</f>
        <v/>
      </c>
    </row>
    <row r="15" spans="1:1022 1033:2042 2053:3062 3073:4094 4105:5114 5125:6134 6145:7166 7177:8186 8197:9206 9217:10238 10249:11258 11269:12278 12289:13310 13321:14330 14341:15350 15361:16382" ht="83.25" customHeight="1" x14ac:dyDescent="0.25">
      <c r="A15" s="289" t="str">
        <f t="shared" si="0"/>
        <v/>
      </c>
      <c r="B15" s="95"/>
      <c r="C15" s="91" t="str">
        <f t="shared" si="7"/>
        <v/>
      </c>
      <c r="D15" s="172">
        <f>'Votre dossier'!D10</f>
        <v>0</v>
      </c>
      <c r="E15" s="96"/>
      <c r="F15" s="91" t="str">
        <f t="shared" si="8"/>
        <v/>
      </c>
      <c r="G15" s="97"/>
      <c r="H15" s="91" t="str">
        <f t="shared" si="9"/>
        <v/>
      </c>
      <c r="I15" s="92" t="str">
        <f t="shared" si="10"/>
        <v/>
      </c>
      <c r="J15" s="91" t="str">
        <f t="shared" si="11"/>
        <v/>
      </c>
      <c r="K15" s="96"/>
      <c r="L15" s="91" t="str">
        <f t="shared" si="6"/>
        <v/>
      </c>
      <c r="M15" s="98"/>
      <c r="N15" s="92" t="str">
        <f t="shared" si="12"/>
        <v/>
      </c>
    </row>
    <row r="16" spans="1:1022 1033:2042 2053:3062 3073:4094 4105:5114 5125:6134 6145:7166 7177:8186 8197:9206 9217:10238 10249:11258 11269:12278 12289:13310 13321:14330 14341:15350 15361:16382" ht="83.25" customHeight="1" x14ac:dyDescent="0.25">
      <c r="A16" s="289" t="str">
        <f t="shared" si="0"/>
        <v/>
      </c>
      <c r="B16" s="95"/>
      <c r="C16" s="91" t="str">
        <f t="shared" si="7"/>
        <v/>
      </c>
      <c r="D16" s="172">
        <f>'Votre dossier'!D11</f>
        <v>0</v>
      </c>
      <c r="E16" s="96"/>
      <c r="F16" s="91" t="str">
        <f t="shared" si="8"/>
        <v/>
      </c>
      <c r="G16" s="97"/>
      <c r="H16" s="91" t="str">
        <f t="shared" si="9"/>
        <v/>
      </c>
      <c r="I16" s="92" t="str">
        <f t="shared" si="10"/>
        <v/>
      </c>
      <c r="J16" s="91" t="str">
        <f t="shared" si="11"/>
        <v/>
      </c>
      <c r="K16" s="96"/>
      <c r="L16" s="91" t="str">
        <f t="shared" si="6"/>
        <v/>
      </c>
      <c r="M16" s="98"/>
      <c r="N16" s="92" t="str">
        <f t="shared" si="12"/>
        <v/>
      </c>
    </row>
    <row r="17" spans="1:14" ht="83.25" customHeight="1" x14ac:dyDescent="0.25">
      <c r="A17" s="289" t="str">
        <f t="shared" si="0"/>
        <v/>
      </c>
      <c r="B17" s="95"/>
      <c r="C17" s="91" t="str">
        <f t="shared" si="7"/>
        <v/>
      </c>
      <c r="D17" s="172">
        <f>'Votre dossier'!D12</f>
        <v>0</v>
      </c>
      <c r="E17" s="96"/>
      <c r="F17" s="91" t="str">
        <f t="shared" si="8"/>
        <v/>
      </c>
      <c r="G17" s="97"/>
      <c r="H17" s="91" t="str">
        <f t="shared" si="9"/>
        <v/>
      </c>
      <c r="I17" s="92" t="str">
        <f t="shared" si="10"/>
        <v/>
      </c>
      <c r="J17" s="91" t="str">
        <f t="shared" si="11"/>
        <v/>
      </c>
      <c r="K17" s="96"/>
      <c r="L17" s="91" t="str">
        <f t="shared" si="6"/>
        <v/>
      </c>
      <c r="M17" s="98"/>
      <c r="N17" s="92" t="str">
        <f t="shared" si="12"/>
        <v/>
      </c>
    </row>
    <row r="18" spans="1:14" ht="83.25" customHeight="1" x14ac:dyDescent="0.25">
      <c r="A18" s="289" t="str">
        <f t="shared" si="0"/>
        <v/>
      </c>
      <c r="B18" s="95"/>
      <c r="C18" s="91" t="str">
        <f t="shared" si="7"/>
        <v/>
      </c>
      <c r="D18" s="172">
        <f>'Votre dossier'!D13</f>
        <v>0</v>
      </c>
      <c r="E18" s="96"/>
      <c r="F18" s="91" t="str">
        <f t="shared" si="8"/>
        <v/>
      </c>
      <c r="G18" s="97"/>
      <c r="H18" s="91" t="str">
        <f t="shared" si="9"/>
        <v/>
      </c>
      <c r="I18" s="92" t="str">
        <f t="shared" si="10"/>
        <v/>
      </c>
      <c r="J18" s="91" t="str">
        <f t="shared" si="11"/>
        <v/>
      </c>
      <c r="K18" s="96"/>
      <c r="L18" s="91" t="str">
        <f t="shared" si="6"/>
        <v/>
      </c>
      <c r="M18" s="98"/>
      <c r="N18" s="92" t="str">
        <f t="shared" si="12"/>
        <v/>
      </c>
    </row>
    <row r="19" spans="1:14" ht="83.25" customHeight="1" x14ac:dyDescent="0.25">
      <c r="A19" s="289" t="str">
        <f t="shared" si="0"/>
        <v/>
      </c>
      <c r="B19" s="95"/>
      <c r="C19" s="91" t="str">
        <f t="shared" si="7"/>
        <v/>
      </c>
      <c r="D19" s="172">
        <f>'Votre dossier'!D14</f>
        <v>0</v>
      </c>
      <c r="E19" s="96"/>
      <c r="F19" s="91" t="str">
        <f t="shared" si="8"/>
        <v/>
      </c>
      <c r="G19" s="97"/>
      <c r="H19" s="91" t="str">
        <f t="shared" si="9"/>
        <v/>
      </c>
      <c r="I19" s="92" t="str">
        <f t="shared" si="10"/>
        <v/>
      </c>
      <c r="J19" s="91" t="str">
        <f t="shared" si="11"/>
        <v/>
      </c>
      <c r="K19" s="96"/>
      <c r="L19" s="91" t="str">
        <f t="shared" si="6"/>
        <v/>
      </c>
      <c r="M19" s="98"/>
      <c r="N19" s="92" t="str">
        <f t="shared" si="12"/>
        <v/>
      </c>
    </row>
    <row r="20" spans="1:14" ht="83.25" customHeight="1" x14ac:dyDescent="0.25">
      <c r="A20" s="289" t="str">
        <f t="shared" si="0"/>
        <v/>
      </c>
      <c r="B20" s="95"/>
      <c r="C20" s="91" t="str">
        <f t="shared" si="7"/>
        <v/>
      </c>
      <c r="D20" s="172">
        <f>'Votre dossier'!D15</f>
        <v>0</v>
      </c>
      <c r="E20" s="96"/>
      <c r="F20" s="91" t="str">
        <f t="shared" si="8"/>
        <v/>
      </c>
      <c r="G20" s="97"/>
      <c r="H20" s="91" t="str">
        <f t="shared" si="9"/>
        <v/>
      </c>
      <c r="I20" s="92" t="str">
        <f t="shared" si="10"/>
        <v/>
      </c>
      <c r="J20" s="91" t="str">
        <f t="shared" si="11"/>
        <v/>
      </c>
      <c r="K20" s="96"/>
      <c r="L20" s="91" t="str">
        <f t="shared" si="6"/>
        <v/>
      </c>
      <c r="M20" s="98"/>
      <c r="N20" s="92" t="str">
        <f t="shared" si="12"/>
        <v/>
      </c>
    </row>
    <row r="21" spans="1:14" ht="83.25" customHeight="1" x14ac:dyDescent="0.25">
      <c r="A21" s="289" t="str">
        <f t="shared" si="0"/>
        <v/>
      </c>
      <c r="B21" s="95"/>
      <c r="C21" s="91" t="str">
        <f t="shared" si="7"/>
        <v/>
      </c>
      <c r="D21" s="172">
        <f>'Votre dossier'!D16</f>
        <v>0</v>
      </c>
      <c r="E21" s="96"/>
      <c r="F21" s="91" t="str">
        <f t="shared" si="8"/>
        <v/>
      </c>
      <c r="G21" s="97"/>
      <c r="H21" s="91" t="str">
        <f t="shared" si="9"/>
        <v/>
      </c>
      <c r="I21" s="92" t="str">
        <f t="shared" si="10"/>
        <v/>
      </c>
      <c r="J21" s="91" t="str">
        <f t="shared" si="11"/>
        <v/>
      </c>
      <c r="K21" s="96"/>
      <c r="L21" s="91" t="str">
        <f t="shared" si="6"/>
        <v/>
      </c>
      <c r="M21" s="98"/>
      <c r="N21" s="92" t="str">
        <f t="shared" si="12"/>
        <v/>
      </c>
    </row>
    <row r="22" spans="1:14" ht="83.25" customHeight="1" x14ac:dyDescent="0.25">
      <c r="A22" s="289" t="str">
        <f t="shared" si="0"/>
        <v/>
      </c>
      <c r="B22" s="95"/>
      <c r="C22" s="91" t="str">
        <f t="shared" si="7"/>
        <v/>
      </c>
      <c r="D22" s="172">
        <f>'Votre dossier'!D17</f>
        <v>0</v>
      </c>
      <c r="E22" s="96"/>
      <c r="F22" s="91" t="str">
        <f t="shared" si="8"/>
        <v/>
      </c>
      <c r="G22" s="97"/>
      <c r="H22" s="91" t="str">
        <f t="shared" si="9"/>
        <v/>
      </c>
      <c r="I22" s="92" t="str">
        <f t="shared" si="10"/>
        <v/>
      </c>
      <c r="J22" s="91" t="str">
        <f t="shared" si="11"/>
        <v/>
      </c>
      <c r="K22" s="96"/>
      <c r="L22" s="91" t="str">
        <f t="shared" si="6"/>
        <v/>
      </c>
      <c r="M22" s="98"/>
      <c r="N22" s="92" t="str">
        <f t="shared" si="12"/>
        <v/>
      </c>
    </row>
    <row r="23" spans="1:14" ht="83.25" customHeight="1" x14ac:dyDescent="0.25">
      <c r="A23" s="289" t="str">
        <f t="shared" si="0"/>
        <v/>
      </c>
      <c r="B23" s="95"/>
      <c r="C23" s="91" t="str">
        <f t="shared" si="7"/>
        <v/>
      </c>
      <c r="D23" s="172">
        <f>'Votre dossier'!D18</f>
        <v>0</v>
      </c>
      <c r="E23" s="96"/>
      <c r="F23" s="91" t="str">
        <f t="shared" si="8"/>
        <v/>
      </c>
      <c r="G23" s="97"/>
      <c r="H23" s="91" t="str">
        <f t="shared" si="9"/>
        <v/>
      </c>
      <c r="I23" s="92" t="str">
        <f t="shared" si="10"/>
        <v/>
      </c>
      <c r="J23" s="91" t="str">
        <f t="shared" si="11"/>
        <v/>
      </c>
      <c r="K23" s="96"/>
      <c r="L23" s="91" t="str">
        <f t="shared" si="6"/>
        <v/>
      </c>
      <c r="M23" s="98"/>
      <c r="N23" s="92" t="str">
        <f t="shared" si="12"/>
        <v/>
      </c>
    </row>
    <row r="24" spans="1:14" ht="83.25" customHeight="1" x14ac:dyDescent="0.25">
      <c r="A24" s="289" t="str">
        <f t="shared" si="0"/>
        <v/>
      </c>
      <c r="B24" s="95"/>
      <c r="C24" s="91" t="str">
        <f t="shared" si="7"/>
        <v/>
      </c>
      <c r="D24" s="172">
        <f>'Votre dossier'!D19</f>
        <v>0</v>
      </c>
      <c r="E24" s="96"/>
      <c r="F24" s="91" t="str">
        <f t="shared" si="8"/>
        <v/>
      </c>
      <c r="G24" s="97"/>
      <c r="H24" s="91" t="str">
        <f t="shared" si="9"/>
        <v/>
      </c>
      <c r="I24" s="92" t="str">
        <f t="shared" si="10"/>
        <v/>
      </c>
      <c r="J24" s="91" t="str">
        <f t="shared" si="11"/>
        <v/>
      </c>
      <c r="K24" s="96"/>
      <c r="L24" s="91" t="str">
        <f t="shared" si="6"/>
        <v/>
      </c>
      <c r="M24" s="98"/>
      <c r="N24" s="92" t="str">
        <f t="shared" si="12"/>
        <v/>
      </c>
    </row>
    <row r="25" spans="1:14" ht="83.25" customHeight="1" x14ac:dyDescent="0.25">
      <c r="A25" s="289" t="str">
        <f t="shared" si="0"/>
        <v/>
      </c>
      <c r="B25" s="95"/>
      <c r="C25" s="91" t="str">
        <f t="shared" si="7"/>
        <v/>
      </c>
      <c r="D25" s="172">
        <f>'Votre dossier'!D20</f>
        <v>0</v>
      </c>
      <c r="E25" s="96"/>
      <c r="F25" s="91" t="str">
        <f t="shared" si="8"/>
        <v/>
      </c>
      <c r="G25" s="97"/>
      <c r="H25" s="91" t="str">
        <f t="shared" si="9"/>
        <v/>
      </c>
      <c r="I25" s="92" t="str">
        <f t="shared" si="10"/>
        <v/>
      </c>
      <c r="J25" s="91" t="str">
        <f t="shared" si="11"/>
        <v/>
      </c>
      <c r="K25" s="96"/>
      <c r="L25" s="91" t="str">
        <f t="shared" si="6"/>
        <v/>
      </c>
      <c r="M25" s="98"/>
      <c r="N25" s="92" t="str">
        <f t="shared" si="12"/>
        <v/>
      </c>
    </row>
    <row r="26" spans="1:14" ht="83.25" customHeight="1" x14ac:dyDescent="0.25">
      <c r="A26" s="289" t="str">
        <f t="shared" si="0"/>
        <v/>
      </c>
      <c r="B26" s="95"/>
      <c r="C26" s="91" t="str">
        <f t="shared" si="7"/>
        <v/>
      </c>
      <c r="D26" s="172">
        <f>'Votre dossier'!D21</f>
        <v>0</v>
      </c>
      <c r="E26" s="96"/>
      <c r="F26" s="91" t="str">
        <f t="shared" si="8"/>
        <v/>
      </c>
      <c r="G26" s="97"/>
      <c r="H26" s="91" t="str">
        <f t="shared" si="9"/>
        <v/>
      </c>
      <c r="I26" s="92" t="str">
        <f t="shared" si="10"/>
        <v/>
      </c>
      <c r="J26" s="91" t="str">
        <f t="shared" si="11"/>
        <v/>
      </c>
      <c r="K26" s="96"/>
      <c r="L26" s="91" t="str">
        <f t="shared" si="6"/>
        <v/>
      </c>
      <c r="M26" s="98"/>
      <c r="N26" s="92" t="str">
        <f t="shared" si="12"/>
        <v/>
      </c>
    </row>
    <row r="27" spans="1:14" ht="83.25" customHeight="1" x14ac:dyDescent="0.25">
      <c r="A27" s="289" t="str">
        <f t="shared" si="0"/>
        <v/>
      </c>
      <c r="B27" s="95"/>
      <c r="C27" s="91" t="str">
        <f t="shared" si="7"/>
        <v/>
      </c>
      <c r="D27" s="172">
        <f>'Votre dossier'!D22</f>
        <v>0</v>
      </c>
      <c r="E27" s="96"/>
      <c r="F27" s="91" t="str">
        <f t="shared" si="8"/>
        <v/>
      </c>
      <c r="G27" s="97"/>
      <c r="H27" s="91" t="str">
        <f t="shared" si="9"/>
        <v/>
      </c>
      <c r="I27" s="92" t="str">
        <f t="shared" si="10"/>
        <v/>
      </c>
      <c r="J27" s="91" t="str">
        <f t="shared" si="11"/>
        <v/>
      </c>
      <c r="K27" s="96"/>
      <c r="L27" s="91" t="str">
        <f t="shared" si="6"/>
        <v/>
      </c>
      <c r="M27" s="98"/>
      <c r="N27" s="92" t="str">
        <f t="shared" si="12"/>
        <v/>
      </c>
    </row>
    <row r="28" spans="1:14" ht="83.25" customHeight="1" x14ac:dyDescent="0.25">
      <c r="A28" s="289" t="str">
        <f t="shared" si="0"/>
        <v/>
      </c>
      <c r="B28" s="95"/>
      <c r="C28" s="91" t="str">
        <f t="shared" si="7"/>
        <v/>
      </c>
      <c r="D28" s="172">
        <f>'Votre dossier'!D23</f>
        <v>0</v>
      </c>
      <c r="E28" s="96"/>
      <c r="F28" s="91" t="str">
        <f t="shared" si="8"/>
        <v/>
      </c>
      <c r="G28" s="97"/>
      <c r="H28" s="91" t="str">
        <f t="shared" si="9"/>
        <v/>
      </c>
      <c r="I28" s="92" t="str">
        <f t="shared" si="10"/>
        <v/>
      </c>
      <c r="J28" s="91" t="str">
        <f t="shared" si="11"/>
        <v/>
      </c>
      <c r="K28" s="96"/>
      <c r="L28" s="91" t="str">
        <f t="shared" si="6"/>
        <v/>
      </c>
      <c r="M28" s="98"/>
      <c r="N28" s="92" t="str">
        <f t="shared" si="12"/>
        <v/>
      </c>
    </row>
    <row r="29" spans="1:14" ht="83.25" customHeight="1" x14ac:dyDescent="0.25">
      <c r="A29" s="289" t="str">
        <f t="shared" si="0"/>
        <v/>
      </c>
      <c r="B29" s="95"/>
      <c r="C29" s="91" t="str">
        <f t="shared" si="7"/>
        <v/>
      </c>
      <c r="D29" s="172">
        <f>'Votre dossier'!D24</f>
        <v>0</v>
      </c>
      <c r="E29" s="96"/>
      <c r="F29" s="91" t="str">
        <f t="shared" si="8"/>
        <v/>
      </c>
      <c r="G29" s="97"/>
      <c r="H29" s="91" t="str">
        <f t="shared" si="9"/>
        <v/>
      </c>
      <c r="I29" s="92" t="str">
        <f t="shared" si="10"/>
        <v/>
      </c>
      <c r="J29" s="91" t="str">
        <f t="shared" si="11"/>
        <v/>
      </c>
      <c r="K29" s="96"/>
      <c r="L29" s="91" t="str">
        <f t="shared" si="6"/>
        <v/>
      </c>
      <c r="M29" s="98"/>
      <c r="N29" s="92" t="str">
        <f t="shared" si="12"/>
        <v/>
      </c>
    </row>
    <row r="30" spans="1:14" ht="83.25" customHeight="1" x14ac:dyDescent="0.25">
      <c r="A30" s="289" t="str">
        <f t="shared" si="0"/>
        <v/>
      </c>
      <c r="B30" s="95"/>
      <c r="C30" s="91" t="str">
        <f t="shared" si="7"/>
        <v/>
      </c>
      <c r="D30" s="172">
        <f>'Votre dossier'!D25</f>
        <v>0</v>
      </c>
      <c r="E30" s="96"/>
      <c r="F30" s="91" t="str">
        <f t="shared" si="8"/>
        <v/>
      </c>
      <c r="G30" s="97"/>
      <c r="H30" s="91" t="str">
        <f t="shared" si="9"/>
        <v/>
      </c>
      <c r="I30" s="92" t="str">
        <f t="shared" si="10"/>
        <v/>
      </c>
      <c r="J30" s="91" t="str">
        <f t="shared" si="11"/>
        <v/>
      </c>
      <c r="K30" s="96"/>
      <c r="L30" s="91" t="str">
        <f t="shared" si="6"/>
        <v/>
      </c>
      <c r="M30" s="98"/>
      <c r="N30" s="92" t="str">
        <f t="shared" si="12"/>
        <v/>
      </c>
    </row>
    <row r="31" spans="1:14" ht="83.25" customHeight="1" x14ac:dyDescent="0.25">
      <c r="A31" s="289" t="str">
        <f t="shared" si="0"/>
        <v/>
      </c>
      <c r="B31" s="95"/>
      <c r="C31" s="91" t="str">
        <f t="shared" si="7"/>
        <v/>
      </c>
      <c r="D31" s="172">
        <f>'Votre dossier'!D26</f>
        <v>0</v>
      </c>
      <c r="E31" s="96"/>
      <c r="F31" s="91" t="str">
        <f t="shared" si="8"/>
        <v/>
      </c>
      <c r="G31" s="97"/>
      <c r="H31" s="91" t="str">
        <f t="shared" si="9"/>
        <v/>
      </c>
      <c r="I31" s="92" t="str">
        <f t="shared" si="10"/>
        <v/>
      </c>
      <c r="J31" s="91" t="str">
        <f t="shared" si="11"/>
        <v/>
      </c>
      <c r="K31" s="96"/>
      <c r="L31" s="91" t="str">
        <f t="shared" si="6"/>
        <v/>
      </c>
      <c r="M31" s="98"/>
      <c r="N31" s="92" t="str">
        <f t="shared" si="12"/>
        <v/>
      </c>
    </row>
    <row r="32" spans="1:14" ht="83.25" customHeight="1" x14ac:dyDescent="0.25">
      <c r="A32" s="289" t="str">
        <f t="shared" si="0"/>
        <v/>
      </c>
      <c r="B32" s="95"/>
      <c r="C32" s="91" t="str">
        <f t="shared" si="7"/>
        <v/>
      </c>
      <c r="D32" s="172">
        <f>'Votre dossier'!D27</f>
        <v>0</v>
      </c>
      <c r="E32" s="96"/>
      <c r="F32" s="91" t="str">
        <f t="shared" si="8"/>
        <v/>
      </c>
      <c r="G32" s="97"/>
      <c r="H32" s="91" t="str">
        <f t="shared" si="9"/>
        <v/>
      </c>
      <c r="I32" s="92" t="str">
        <f t="shared" si="10"/>
        <v/>
      </c>
      <c r="J32" s="91" t="str">
        <f t="shared" si="11"/>
        <v/>
      </c>
      <c r="K32" s="96"/>
      <c r="L32" s="91" t="str">
        <f t="shared" si="6"/>
        <v/>
      </c>
      <c r="M32" s="98"/>
      <c r="N32" s="92" t="str">
        <f t="shared" si="12"/>
        <v/>
      </c>
    </row>
    <row r="33" spans="1:14" ht="83.25" customHeight="1" x14ac:dyDescent="0.25">
      <c r="A33" s="289" t="str">
        <f t="shared" si="0"/>
        <v/>
      </c>
      <c r="B33" s="95"/>
      <c r="C33" s="91" t="str">
        <f t="shared" si="7"/>
        <v/>
      </c>
      <c r="D33" s="172">
        <f>'Votre dossier'!D28</f>
        <v>0</v>
      </c>
      <c r="E33" s="96"/>
      <c r="F33" s="91" t="str">
        <f t="shared" si="8"/>
        <v/>
      </c>
      <c r="G33" s="97"/>
      <c r="H33" s="91" t="str">
        <f t="shared" si="9"/>
        <v/>
      </c>
      <c r="I33" s="92" t="str">
        <f t="shared" si="10"/>
        <v/>
      </c>
      <c r="J33" s="91" t="str">
        <f t="shared" si="11"/>
        <v/>
      </c>
      <c r="K33" s="96"/>
      <c r="L33" s="91" t="str">
        <f t="shared" si="6"/>
        <v/>
      </c>
      <c r="M33" s="98"/>
      <c r="N33" s="92" t="str">
        <f t="shared" si="12"/>
        <v/>
      </c>
    </row>
    <row r="34" spans="1:14" ht="83.25" customHeight="1" x14ac:dyDescent="0.25">
      <c r="A34" s="289" t="str">
        <f t="shared" si="0"/>
        <v/>
      </c>
      <c r="B34" s="95"/>
      <c r="C34" s="91" t="str">
        <f t="shared" si="7"/>
        <v/>
      </c>
      <c r="D34" s="172">
        <f>'Votre dossier'!D29</f>
        <v>0</v>
      </c>
      <c r="E34" s="96"/>
      <c r="F34" s="91" t="str">
        <f t="shared" si="8"/>
        <v/>
      </c>
      <c r="G34" s="97"/>
      <c r="H34" s="91" t="str">
        <f t="shared" si="9"/>
        <v/>
      </c>
      <c r="I34" s="92" t="str">
        <f t="shared" si="10"/>
        <v/>
      </c>
      <c r="J34" s="91" t="str">
        <f t="shared" si="11"/>
        <v/>
      </c>
      <c r="K34" s="96"/>
      <c r="L34" s="91" t="str">
        <f t="shared" si="6"/>
        <v/>
      </c>
      <c r="M34" s="98"/>
      <c r="N34" s="92" t="str">
        <f t="shared" si="12"/>
        <v/>
      </c>
    </row>
    <row r="35" spans="1:14" ht="83.25" customHeight="1" x14ac:dyDescent="0.25">
      <c r="A35" s="289" t="str">
        <f t="shared" si="0"/>
        <v/>
      </c>
      <c r="B35" s="95"/>
      <c r="C35" s="91" t="str">
        <f t="shared" si="7"/>
        <v/>
      </c>
      <c r="D35" s="172">
        <f>'Votre dossier'!D30</f>
        <v>0</v>
      </c>
      <c r="E35" s="96"/>
      <c r="F35" s="91" t="str">
        <f t="shared" si="8"/>
        <v/>
      </c>
      <c r="G35" s="97"/>
      <c r="H35" s="91" t="str">
        <f t="shared" si="9"/>
        <v/>
      </c>
      <c r="I35" s="92" t="str">
        <f t="shared" si="10"/>
        <v/>
      </c>
      <c r="J35" s="91" t="str">
        <f t="shared" si="11"/>
        <v/>
      </c>
      <c r="K35" s="96"/>
      <c r="L35" s="91" t="str">
        <f t="shared" si="6"/>
        <v/>
      </c>
      <c r="M35" s="98"/>
      <c r="N35" s="92" t="str">
        <f t="shared" si="12"/>
        <v/>
      </c>
    </row>
    <row r="36" spans="1:14" ht="83.25" customHeight="1" x14ac:dyDescent="0.25">
      <c r="A36" s="289" t="str">
        <f t="shared" si="0"/>
        <v/>
      </c>
      <c r="B36" s="95"/>
      <c r="C36" s="91" t="str">
        <f t="shared" si="7"/>
        <v/>
      </c>
      <c r="D36" s="172">
        <f>'Votre dossier'!D31</f>
        <v>0</v>
      </c>
      <c r="E36" s="96"/>
      <c r="F36" s="91" t="str">
        <f t="shared" si="8"/>
        <v/>
      </c>
      <c r="G36" s="97"/>
      <c r="H36" s="91" t="str">
        <f t="shared" si="9"/>
        <v/>
      </c>
      <c r="I36" s="92" t="str">
        <f t="shared" si="10"/>
        <v/>
      </c>
      <c r="J36" s="91" t="str">
        <f t="shared" si="11"/>
        <v/>
      </c>
      <c r="K36" s="96"/>
      <c r="L36" s="91" t="str">
        <f t="shared" si="6"/>
        <v/>
      </c>
      <c r="M36" s="98"/>
      <c r="N36" s="92" t="str">
        <f t="shared" si="12"/>
        <v/>
      </c>
    </row>
    <row r="37" spans="1:14" ht="83.25" customHeight="1" x14ac:dyDescent="0.25">
      <c r="A37" s="289" t="str">
        <f t="shared" si="0"/>
        <v/>
      </c>
      <c r="B37" s="95"/>
      <c r="C37" s="91" t="str">
        <f t="shared" si="7"/>
        <v/>
      </c>
      <c r="D37" s="172">
        <f>'Votre dossier'!D32</f>
        <v>0</v>
      </c>
      <c r="E37" s="96"/>
      <c r="F37" s="91" t="str">
        <f t="shared" si="8"/>
        <v/>
      </c>
      <c r="G37" s="97"/>
      <c r="H37" s="91" t="str">
        <f t="shared" si="9"/>
        <v/>
      </c>
      <c r="I37" s="92" t="str">
        <f t="shared" si="10"/>
        <v/>
      </c>
      <c r="J37" s="91" t="str">
        <f t="shared" si="11"/>
        <v/>
      </c>
      <c r="K37" s="96"/>
      <c r="L37" s="91" t="str">
        <f t="shared" si="6"/>
        <v/>
      </c>
      <c r="M37" s="98"/>
      <c r="N37" s="92" t="str">
        <f t="shared" si="12"/>
        <v/>
      </c>
    </row>
    <row r="38" spans="1:14" ht="83.25" customHeight="1" x14ac:dyDescent="0.25">
      <c r="A38" s="289" t="str">
        <f t="shared" si="0"/>
        <v/>
      </c>
      <c r="B38" s="95"/>
      <c r="C38" s="91" t="str">
        <f t="shared" si="7"/>
        <v/>
      </c>
      <c r="D38" s="172">
        <f>'Votre dossier'!D33</f>
        <v>0</v>
      </c>
      <c r="E38" s="96"/>
      <c r="F38" s="91" t="str">
        <f t="shared" si="8"/>
        <v/>
      </c>
      <c r="G38" s="97"/>
      <c r="H38" s="91" t="str">
        <f t="shared" si="9"/>
        <v/>
      </c>
      <c r="I38" s="92" t="str">
        <f t="shared" si="10"/>
        <v/>
      </c>
      <c r="J38" s="91" t="str">
        <f t="shared" si="11"/>
        <v/>
      </c>
      <c r="K38" s="96"/>
      <c r="L38" s="91" t="str">
        <f t="shared" si="6"/>
        <v/>
      </c>
      <c r="M38" s="98"/>
      <c r="N38" s="92" t="str">
        <f t="shared" si="12"/>
        <v/>
      </c>
    </row>
    <row r="39" spans="1:14" ht="83.25" customHeight="1" x14ac:dyDescent="0.25">
      <c r="A39" s="289" t="str">
        <f t="shared" si="0"/>
        <v/>
      </c>
      <c r="B39" s="95"/>
      <c r="C39" s="91" t="str">
        <f t="shared" si="7"/>
        <v/>
      </c>
      <c r="D39" s="172">
        <f>'Votre dossier'!D34</f>
        <v>0</v>
      </c>
      <c r="E39" s="96"/>
      <c r="F39" s="91" t="str">
        <f t="shared" si="8"/>
        <v/>
      </c>
      <c r="G39" s="97"/>
      <c r="H39" s="91" t="str">
        <f t="shared" si="9"/>
        <v/>
      </c>
      <c r="I39" s="92" t="str">
        <f t="shared" si="10"/>
        <v/>
      </c>
      <c r="J39" s="91" t="str">
        <f t="shared" si="11"/>
        <v/>
      </c>
      <c r="K39" s="96"/>
      <c r="L39" s="91" t="str">
        <f t="shared" si="6"/>
        <v/>
      </c>
      <c r="M39" s="98"/>
      <c r="N39" s="92" t="str">
        <f t="shared" si="12"/>
        <v/>
      </c>
    </row>
    <row r="40" spans="1:14" ht="83.25" customHeight="1" x14ac:dyDescent="0.25">
      <c r="A40" s="289" t="str">
        <f t="shared" si="0"/>
        <v/>
      </c>
      <c r="B40" s="95"/>
      <c r="C40" s="91" t="str">
        <f t="shared" si="7"/>
        <v/>
      </c>
      <c r="D40" s="172">
        <f>'Votre dossier'!D35</f>
        <v>0</v>
      </c>
      <c r="E40" s="96"/>
      <c r="F40" s="91" t="str">
        <f t="shared" si="8"/>
        <v/>
      </c>
      <c r="G40" s="97"/>
      <c r="H40" s="91" t="str">
        <f t="shared" si="9"/>
        <v/>
      </c>
      <c r="I40" s="92" t="str">
        <f t="shared" si="10"/>
        <v/>
      </c>
      <c r="J40" s="91" t="str">
        <f t="shared" si="11"/>
        <v/>
      </c>
      <c r="K40" s="96"/>
      <c r="L40" s="91" t="str">
        <f t="shared" si="6"/>
        <v/>
      </c>
      <c r="M40" s="98"/>
      <c r="N40" s="92" t="str">
        <f t="shared" si="12"/>
        <v/>
      </c>
    </row>
    <row r="41" spans="1:14" ht="83.25" customHeight="1" x14ac:dyDescent="0.25">
      <c r="A41" s="289" t="str">
        <f t="shared" si="0"/>
        <v/>
      </c>
      <c r="B41" s="95"/>
      <c r="C41" s="91" t="str">
        <f t="shared" si="7"/>
        <v/>
      </c>
      <c r="D41" s="172">
        <f>'Votre dossier'!D36</f>
        <v>0</v>
      </c>
      <c r="E41" s="96"/>
      <c r="F41" s="91" t="str">
        <f t="shared" si="8"/>
        <v/>
      </c>
      <c r="G41" s="97"/>
      <c r="H41" s="91" t="str">
        <f t="shared" si="9"/>
        <v/>
      </c>
      <c r="I41" s="92" t="str">
        <f t="shared" si="10"/>
        <v/>
      </c>
      <c r="J41" s="91" t="str">
        <f t="shared" si="11"/>
        <v/>
      </c>
      <c r="K41" s="96"/>
      <c r="L41" s="91" t="str">
        <f t="shared" si="6"/>
        <v/>
      </c>
      <c r="M41" s="98"/>
      <c r="N41" s="92" t="str">
        <f t="shared" si="12"/>
        <v/>
      </c>
    </row>
    <row r="42" spans="1:14" ht="83.25" customHeight="1" x14ac:dyDescent="0.25">
      <c r="A42" s="289" t="str">
        <f t="shared" si="0"/>
        <v/>
      </c>
      <c r="B42" s="95"/>
      <c r="C42" s="91" t="str">
        <f t="shared" si="7"/>
        <v/>
      </c>
      <c r="D42" s="172">
        <f>'Votre dossier'!D37</f>
        <v>0</v>
      </c>
      <c r="E42" s="96"/>
      <c r="F42" s="91" t="str">
        <f t="shared" si="8"/>
        <v/>
      </c>
      <c r="G42" s="97"/>
      <c r="H42" s="91" t="str">
        <f t="shared" si="9"/>
        <v/>
      </c>
      <c r="I42" s="92" t="str">
        <f t="shared" si="10"/>
        <v/>
      </c>
      <c r="J42" s="91" t="str">
        <f t="shared" si="11"/>
        <v/>
      </c>
      <c r="K42" s="96"/>
      <c r="L42" s="91" t="str">
        <f t="shared" si="6"/>
        <v/>
      </c>
      <c r="M42" s="98"/>
      <c r="N42" s="92" t="str">
        <f t="shared" si="12"/>
        <v/>
      </c>
    </row>
    <row r="43" spans="1:14" ht="83.25" customHeight="1" x14ac:dyDescent="0.25">
      <c r="A43" s="289" t="str">
        <f t="shared" si="0"/>
        <v/>
      </c>
      <c r="B43" s="95"/>
      <c r="C43" s="91" t="str">
        <f t="shared" si="7"/>
        <v/>
      </c>
      <c r="D43" s="172">
        <f>'Votre dossier'!D38</f>
        <v>0</v>
      </c>
      <c r="E43" s="96"/>
      <c r="F43" s="91" t="str">
        <f t="shared" si="8"/>
        <v/>
      </c>
      <c r="G43" s="97"/>
      <c r="H43" s="91" t="str">
        <f t="shared" si="9"/>
        <v/>
      </c>
      <c r="I43" s="92" t="str">
        <f t="shared" si="10"/>
        <v/>
      </c>
      <c r="J43" s="91" t="str">
        <f t="shared" si="11"/>
        <v/>
      </c>
      <c r="K43" s="96"/>
      <c r="L43" s="91" t="str">
        <f t="shared" si="6"/>
        <v/>
      </c>
      <c r="M43" s="98"/>
      <c r="N43" s="92" t="str">
        <f t="shared" si="12"/>
        <v/>
      </c>
    </row>
    <row r="44" spans="1:14" ht="83.25" customHeight="1" x14ac:dyDescent="0.25">
      <c r="A44" s="289" t="str">
        <f t="shared" si="0"/>
        <v/>
      </c>
      <c r="B44" s="95"/>
      <c r="C44" s="91" t="str">
        <f t="shared" si="7"/>
        <v/>
      </c>
      <c r="D44" s="172">
        <f>'Votre dossier'!D39</f>
        <v>0</v>
      </c>
      <c r="E44" s="96"/>
      <c r="F44" s="91" t="str">
        <f t="shared" si="8"/>
        <v/>
      </c>
      <c r="G44" s="97"/>
      <c r="H44" s="91" t="str">
        <f t="shared" si="9"/>
        <v/>
      </c>
      <c r="I44" s="92" t="str">
        <f t="shared" si="10"/>
        <v/>
      </c>
      <c r="J44" s="91" t="str">
        <f t="shared" si="11"/>
        <v/>
      </c>
      <c r="K44" s="96"/>
      <c r="L44" s="91" t="str">
        <f t="shared" si="6"/>
        <v/>
      </c>
      <c r="M44" s="98"/>
      <c r="N44" s="92" t="str">
        <f t="shared" si="12"/>
        <v/>
      </c>
    </row>
    <row r="45" spans="1:14" ht="83.25" customHeight="1" x14ac:dyDescent="0.25">
      <c r="A45" s="289" t="str">
        <f t="shared" ref="A45:A63" si="13">IFERROR(IF(ISBLANK(E45),"",INDEX(Naction,MATCH(E45,Code_SA_Total,0))),"")</f>
        <v/>
      </c>
      <c r="B45" s="95"/>
      <c r="C45" s="91" t="str">
        <f t="shared" si="7"/>
        <v/>
      </c>
      <c r="D45" s="172">
        <f>'Votre dossier'!D40</f>
        <v>0</v>
      </c>
      <c r="E45" s="96"/>
      <c r="F45" s="91" t="str">
        <f t="shared" si="8"/>
        <v/>
      </c>
      <c r="G45" s="97"/>
      <c r="H45" s="91" t="str">
        <f t="shared" si="9"/>
        <v/>
      </c>
      <c r="I45" s="92" t="str">
        <f t="shared" si="10"/>
        <v/>
      </c>
      <c r="J45" s="91" t="str">
        <f t="shared" si="11"/>
        <v/>
      </c>
      <c r="K45" s="96"/>
      <c r="L45" s="91" t="str">
        <f t="shared" ref="L45:L63" si="14">IFERROR(IF(ISBLANK(G45),"",IF(INDEX(Valid,(MATCH(G45,S_Action,0)))="X","Le nombre d'intervention pour cette action est de 1","")),"")</f>
        <v/>
      </c>
      <c r="M45" s="98"/>
      <c r="N45" s="92" t="str">
        <f t="shared" si="12"/>
        <v/>
      </c>
    </row>
    <row r="46" spans="1:14" ht="83.25" customHeight="1" x14ac:dyDescent="0.25">
      <c r="A46" s="289" t="str">
        <f t="shared" si="13"/>
        <v/>
      </c>
      <c r="B46" s="95"/>
      <c r="C46" s="91" t="str">
        <f t="shared" si="7"/>
        <v/>
      </c>
      <c r="D46" s="172">
        <f>'Votre dossier'!D41</f>
        <v>0</v>
      </c>
      <c r="E46" s="96"/>
      <c r="F46" s="91" t="str">
        <f t="shared" si="8"/>
        <v/>
      </c>
      <c r="G46" s="97"/>
      <c r="H46" s="91" t="str">
        <f t="shared" si="9"/>
        <v/>
      </c>
      <c r="I46" s="92" t="str">
        <f t="shared" si="10"/>
        <v/>
      </c>
      <c r="J46" s="91" t="str">
        <f t="shared" si="11"/>
        <v/>
      </c>
      <c r="K46" s="96"/>
      <c r="L46" s="91" t="str">
        <f t="shared" si="14"/>
        <v/>
      </c>
      <c r="M46" s="98"/>
      <c r="N46" s="92" t="str">
        <f t="shared" si="12"/>
        <v/>
      </c>
    </row>
    <row r="47" spans="1:14" ht="83.25" customHeight="1" x14ac:dyDescent="0.25">
      <c r="A47" s="289" t="str">
        <f t="shared" si="13"/>
        <v/>
      </c>
      <c r="B47" s="95"/>
      <c r="C47" s="91" t="str">
        <f t="shared" si="7"/>
        <v/>
      </c>
      <c r="D47" s="172">
        <f>'Votre dossier'!D42</f>
        <v>0</v>
      </c>
      <c r="E47" s="96"/>
      <c r="F47" s="91" t="str">
        <f t="shared" si="8"/>
        <v/>
      </c>
      <c r="G47" s="97"/>
      <c r="H47" s="91" t="str">
        <f t="shared" si="9"/>
        <v/>
      </c>
      <c r="I47" s="92" t="str">
        <f t="shared" si="10"/>
        <v/>
      </c>
      <c r="J47" s="91" t="str">
        <f t="shared" si="11"/>
        <v/>
      </c>
      <c r="K47" s="96"/>
      <c r="L47" s="91" t="str">
        <f t="shared" si="14"/>
        <v/>
      </c>
      <c r="M47" s="98"/>
      <c r="N47" s="92" t="str">
        <f t="shared" si="12"/>
        <v/>
      </c>
    </row>
    <row r="48" spans="1:14" ht="83.25" customHeight="1" x14ac:dyDescent="0.25">
      <c r="A48" s="289" t="str">
        <f t="shared" si="13"/>
        <v/>
      </c>
      <c r="B48" s="95"/>
      <c r="C48" s="91" t="str">
        <f t="shared" si="7"/>
        <v/>
      </c>
      <c r="D48" s="172">
        <f>'Votre dossier'!D43</f>
        <v>0</v>
      </c>
      <c r="E48" s="96"/>
      <c r="F48" s="91" t="str">
        <f t="shared" si="8"/>
        <v/>
      </c>
      <c r="G48" s="97"/>
      <c r="H48" s="91" t="str">
        <f t="shared" si="9"/>
        <v/>
      </c>
      <c r="I48" s="92" t="str">
        <f t="shared" si="10"/>
        <v/>
      </c>
      <c r="J48" s="91" t="str">
        <f t="shared" si="11"/>
        <v/>
      </c>
      <c r="K48" s="96"/>
      <c r="L48" s="91" t="str">
        <f t="shared" si="14"/>
        <v/>
      </c>
      <c r="M48" s="98"/>
      <c r="N48" s="92" t="str">
        <f t="shared" si="12"/>
        <v/>
      </c>
    </row>
    <row r="49" spans="1:14" ht="83.25" customHeight="1" x14ac:dyDescent="0.25">
      <c r="A49" s="289" t="str">
        <f t="shared" si="13"/>
        <v/>
      </c>
      <c r="B49" s="95"/>
      <c r="C49" s="91" t="str">
        <f t="shared" si="7"/>
        <v/>
      </c>
      <c r="D49" s="172">
        <f>'Votre dossier'!D44</f>
        <v>0</v>
      </c>
      <c r="E49" s="96"/>
      <c r="F49" s="91" t="str">
        <f t="shared" si="8"/>
        <v/>
      </c>
      <c r="G49" s="97"/>
      <c r="H49" s="91" t="str">
        <f t="shared" si="9"/>
        <v/>
      </c>
      <c r="I49" s="92" t="str">
        <f t="shared" si="10"/>
        <v/>
      </c>
      <c r="J49" s="91" t="str">
        <f t="shared" si="11"/>
        <v/>
      </c>
      <c r="K49" s="96"/>
      <c r="L49" s="91" t="str">
        <f t="shared" si="14"/>
        <v/>
      </c>
      <c r="M49" s="98"/>
      <c r="N49" s="92" t="str">
        <f t="shared" si="12"/>
        <v/>
      </c>
    </row>
    <row r="50" spans="1:14" ht="83.25" customHeight="1" x14ac:dyDescent="0.25">
      <c r="A50" s="289" t="str">
        <f t="shared" si="13"/>
        <v/>
      </c>
      <c r="B50" s="95"/>
      <c r="C50" s="91" t="str">
        <f t="shared" si="7"/>
        <v/>
      </c>
      <c r="D50" s="172">
        <f>'Votre dossier'!D45</f>
        <v>0</v>
      </c>
      <c r="E50" s="96"/>
      <c r="F50" s="91" t="str">
        <f t="shared" si="8"/>
        <v/>
      </c>
      <c r="G50" s="97"/>
      <c r="H50" s="91" t="str">
        <f t="shared" si="9"/>
        <v/>
      </c>
      <c r="I50" s="92" t="str">
        <f t="shared" si="10"/>
        <v/>
      </c>
      <c r="J50" s="91" t="str">
        <f t="shared" si="11"/>
        <v/>
      </c>
      <c r="K50" s="96"/>
      <c r="L50" s="91" t="str">
        <f t="shared" si="14"/>
        <v/>
      </c>
      <c r="M50" s="98"/>
      <c r="N50" s="92" t="str">
        <f t="shared" si="12"/>
        <v/>
      </c>
    </row>
    <row r="51" spans="1:14" ht="83.25" customHeight="1" x14ac:dyDescent="0.25">
      <c r="A51" s="289" t="str">
        <f t="shared" si="13"/>
        <v/>
      </c>
      <c r="B51" s="95"/>
      <c r="C51" s="91" t="str">
        <f t="shared" si="7"/>
        <v/>
      </c>
      <c r="D51" s="172">
        <f>'Votre dossier'!D46</f>
        <v>0</v>
      </c>
      <c r="E51" s="96"/>
      <c r="F51" s="91" t="str">
        <f t="shared" si="8"/>
        <v/>
      </c>
      <c r="G51" s="97"/>
      <c r="H51" s="91" t="str">
        <f t="shared" si="9"/>
        <v/>
      </c>
      <c r="I51" s="92" t="str">
        <f t="shared" si="10"/>
        <v/>
      </c>
      <c r="J51" s="91" t="str">
        <f t="shared" si="11"/>
        <v/>
      </c>
      <c r="K51" s="96"/>
      <c r="L51" s="91" t="str">
        <f t="shared" si="14"/>
        <v/>
      </c>
      <c r="M51" s="98"/>
      <c r="N51" s="92" t="str">
        <f t="shared" si="12"/>
        <v/>
      </c>
    </row>
    <row r="52" spans="1:14" ht="83.25" customHeight="1" x14ac:dyDescent="0.25">
      <c r="A52" s="289" t="str">
        <f t="shared" si="13"/>
        <v/>
      </c>
      <c r="B52" s="95"/>
      <c r="C52" s="91" t="str">
        <f t="shared" si="7"/>
        <v/>
      </c>
      <c r="D52" s="172">
        <f>'Votre dossier'!D47</f>
        <v>0</v>
      </c>
      <c r="E52" s="96"/>
      <c r="F52" s="91" t="str">
        <f t="shared" si="8"/>
        <v/>
      </c>
      <c r="G52" s="97"/>
      <c r="H52" s="91" t="str">
        <f t="shared" si="9"/>
        <v/>
      </c>
      <c r="I52" s="92" t="str">
        <f t="shared" si="10"/>
        <v/>
      </c>
      <c r="J52" s="91" t="str">
        <f t="shared" si="11"/>
        <v/>
      </c>
      <c r="K52" s="96"/>
      <c r="L52" s="91" t="str">
        <f t="shared" si="14"/>
        <v/>
      </c>
      <c r="M52" s="98"/>
      <c r="N52" s="92" t="str">
        <f t="shared" si="12"/>
        <v/>
      </c>
    </row>
    <row r="53" spans="1:14" ht="83.25" customHeight="1" x14ac:dyDescent="0.25">
      <c r="A53" s="289" t="str">
        <f t="shared" si="13"/>
        <v/>
      </c>
      <c r="B53" s="95"/>
      <c r="C53" s="91" t="str">
        <f t="shared" si="7"/>
        <v/>
      </c>
      <c r="D53" s="172">
        <f>'Votre dossier'!D48</f>
        <v>0</v>
      </c>
      <c r="E53" s="96"/>
      <c r="F53" s="91" t="str">
        <f t="shared" si="8"/>
        <v/>
      </c>
      <c r="G53" s="97"/>
      <c r="H53" s="91" t="str">
        <f t="shared" si="9"/>
        <v/>
      </c>
      <c r="I53" s="92" t="str">
        <f t="shared" si="10"/>
        <v/>
      </c>
      <c r="J53" s="91" t="str">
        <f t="shared" si="11"/>
        <v/>
      </c>
      <c r="K53" s="96"/>
      <c r="L53" s="91" t="str">
        <f t="shared" si="14"/>
        <v/>
      </c>
      <c r="M53" s="98"/>
      <c r="N53" s="92" t="str">
        <f t="shared" si="12"/>
        <v/>
      </c>
    </row>
    <row r="54" spans="1:14" ht="83.25" customHeight="1" x14ac:dyDescent="0.25">
      <c r="A54" s="289" t="str">
        <f t="shared" si="13"/>
        <v/>
      </c>
      <c r="B54" s="95"/>
      <c r="C54" s="91" t="str">
        <f t="shared" si="7"/>
        <v/>
      </c>
      <c r="D54" s="172">
        <f>'Votre dossier'!D49</f>
        <v>0</v>
      </c>
      <c r="E54" s="96"/>
      <c r="F54" s="91" t="str">
        <f t="shared" si="8"/>
        <v/>
      </c>
      <c r="G54" s="97"/>
      <c r="H54" s="91" t="str">
        <f t="shared" si="9"/>
        <v/>
      </c>
      <c r="I54" s="92" t="str">
        <f t="shared" si="10"/>
        <v/>
      </c>
      <c r="J54" s="91" t="str">
        <f t="shared" si="11"/>
        <v/>
      </c>
      <c r="K54" s="96"/>
      <c r="L54" s="91" t="str">
        <f t="shared" si="14"/>
        <v/>
      </c>
      <c r="M54" s="98"/>
      <c r="N54" s="92" t="str">
        <f t="shared" si="12"/>
        <v/>
      </c>
    </row>
    <row r="55" spans="1:14" ht="83.25" customHeight="1" x14ac:dyDescent="0.25">
      <c r="A55" s="289" t="str">
        <f t="shared" si="13"/>
        <v/>
      </c>
      <c r="B55" s="95"/>
      <c r="C55" s="91" t="str">
        <f t="shared" si="7"/>
        <v/>
      </c>
      <c r="D55" s="172">
        <f>'Votre dossier'!D50</f>
        <v>0</v>
      </c>
      <c r="E55" s="96"/>
      <c r="F55" s="91" t="str">
        <f t="shared" si="8"/>
        <v/>
      </c>
      <c r="G55" s="97"/>
      <c r="H55" s="91" t="str">
        <f t="shared" si="9"/>
        <v/>
      </c>
      <c r="I55" s="92" t="str">
        <f t="shared" si="10"/>
        <v/>
      </c>
      <c r="J55" s="91" t="str">
        <f t="shared" si="11"/>
        <v/>
      </c>
      <c r="K55" s="96"/>
      <c r="L55" s="91" t="str">
        <f t="shared" si="14"/>
        <v/>
      </c>
      <c r="M55" s="98"/>
      <c r="N55" s="92" t="str">
        <f t="shared" si="12"/>
        <v/>
      </c>
    </row>
    <row r="56" spans="1:14" ht="83.25" customHeight="1" x14ac:dyDescent="0.25">
      <c r="A56" s="289" t="str">
        <f t="shared" si="13"/>
        <v/>
      </c>
      <c r="B56" s="95"/>
      <c r="C56" s="91" t="str">
        <f t="shared" si="7"/>
        <v/>
      </c>
      <c r="D56" s="172">
        <f>'Votre dossier'!D51</f>
        <v>0</v>
      </c>
      <c r="E56" s="96"/>
      <c r="F56" s="91" t="str">
        <f t="shared" si="8"/>
        <v/>
      </c>
      <c r="G56" s="97"/>
      <c r="H56" s="91" t="str">
        <f t="shared" si="9"/>
        <v/>
      </c>
      <c r="I56" s="92" t="str">
        <f t="shared" si="10"/>
        <v/>
      </c>
      <c r="J56" s="91" t="str">
        <f t="shared" si="11"/>
        <v/>
      </c>
      <c r="K56" s="96"/>
      <c r="L56" s="91" t="str">
        <f t="shared" si="14"/>
        <v/>
      </c>
      <c r="M56" s="98"/>
      <c r="N56" s="92" t="str">
        <f t="shared" si="12"/>
        <v/>
      </c>
    </row>
    <row r="57" spans="1:14" ht="83.25" customHeight="1" x14ac:dyDescent="0.25">
      <c r="A57" s="289" t="str">
        <f t="shared" si="13"/>
        <v/>
      </c>
      <c r="B57" s="95"/>
      <c r="C57" s="91" t="str">
        <f t="shared" si="7"/>
        <v/>
      </c>
      <c r="D57" s="172">
        <f>'Votre dossier'!D52</f>
        <v>0</v>
      </c>
      <c r="E57" s="96"/>
      <c r="F57" s="91" t="str">
        <f t="shared" si="8"/>
        <v/>
      </c>
      <c r="G57" s="97"/>
      <c r="H57" s="91" t="str">
        <f t="shared" si="9"/>
        <v/>
      </c>
      <c r="I57" s="92" t="str">
        <f t="shared" si="10"/>
        <v/>
      </c>
      <c r="J57" s="91" t="str">
        <f t="shared" si="11"/>
        <v/>
      </c>
      <c r="K57" s="96"/>
      <c r="L57" s="91" t="str">
        <f t="shared" si="14"/>
        <v/>
      </c>
      <c r="M57" s="98"/>
      <c r="N57" s="92" t="str">
        <f t="shared" si="12"/>
        <v/>
      </c>
    </row>
    <row r="58" spans="1:14" ht="83.25" customHeight="1" x14ac:dyDescent="0.25">
      <c r="A58" s="289" t="str">
        <f t="shared" si="13"/>
        <v/>
      </c>
      <c r="B58" s="95"/>
      <c r="C58" s="91" t="str">
        <f t="shared" si="7"/>
        <v/>
      </c>
      <c r="D58" s="172">
        <f>'Votre dossier'!D53</f>
        <v>0</v>
      </c>
      <c r="E58" s="96"/>
      <c r="F58" s="91" t="str">
        <f t="shared" si="8"/>
        <v/>
      </c>
      <c r="G58" s="97"/>
      <c r="H58" s="91" t="str">
        <f t="shared" si="9"/>
        <v/>
      </c>
      <c r="I58" s="92" t="str">
        <f t="shared" si="10"/>
        <v/>
      </c>
      <c r="J58" s="91" t="str">
        <f t="shared" si="11"/>
        <v/>
      </c>
      <c r="K58" s="96"/>
      <c r="L58" s="91" t="str">
        <f t="shared" si="14"/>
        <v/>
      </c>
      <c r="M58" s="98"/>
      <c r="N58" s="92" t="str">
        <f t="shared" si="12"/>
        <v/>
      </c>
    </row>
    <row r="59" spans="1:14" ht="83.25" customHeight="1" x14ac:dyDescent="0.25">
      <c r="A59" s="289" t="str">
        <f t="shared" si="13"/>
        <v/>
      </c>
      <c r="B59" s="95"/>
      <c r="C59" s="91" t="str">
        <f t="shared" si="7"/>
        <v/>
      </c>
      <c r="D59" s="172">
        <f>'Votre dossier'!D54</f>
        <v>0</v>
      </c>
      <c r="E59" s="96"/>
      <c r="F59" s="91" t="str">
        <f t="shared" si="8"/>
        <v/>
      </c>
      <c r="G59" s="97"/>
      <c r="H59" s="91" t="str">
        <f t="shared" si="9"/>
        <v/>
      </c>
      <c r="I59" s="92" t="str">
        <f t="shared" si="10"/>
        <v/>
      </c>
      <c r="J59" s="91" t="str">
        <f t="shared" si="11"/>
        <v/>
      </c>
      <c r="K59" s="96"/>
      <c r="L59" s="91" t="str">
        <f t="shared" si="14"/>
        <v/>
      </c>
      <c r="M59" s="98"/>
      <c r="N59" s="92" t="str">
        <f t="shared" si="12"/>
        <v/>
      </c>
    </row>
    <row r="60" spans="1:14" ht="83.25" customHeight="1" x14ac:dyDescent="0.25">
      <c r="A60" s="289" t="str">
        <f t="shared" si="13"/>
        <v/>
      </c>
      <c r="B60" s="95"/>
      <c r="C60" s="91" t="str">
        <f t="shared" si="7"/>
        <v/>
      </c>
      <c r="D60" s="172">
        <f>'Votre dossier'!D55</f>
        <v>0</v>
      </c>
      <c r="E60" s="96"/>
      <c r="F60" s="91" t="str">
        <f t="shared" si="8"/>
        <v/>
      </c>
      <c r="G60" s="97"/>
      <c r="H60" s="91" t="str">
        <f t="shared" si="9"/>
        <v/>
      </c>
      <c r="I60" s="92" t="str">
        <f t="shared" si="10"/>
        <v/>
      </c>
      <c r="J60" s="91" t="str">
        <f t="shared" si="11"/>
        <v/>
      </c>
      <c r="K60" s="96"/>
      <c r="L60" s="91" t="str">
        <f t="shared" si="14"/>
        <v/>
      </c>
      <c r="M60" s="98"/>
      <c r="N60" s="92" t="str">
        <f t="shared" si="12"/>
        <v/>
      </c>
    </row>
    <row r="61" spans="1:14" ht="83.25" customHeight="1" x14ac:dyDescent="0.25">
      <c r="A61" s="289" t="str">
        <f t="shared" si="13"/>
        <v/>
      </c>
      <c r="B61" s="95"/>
      <c r="C61" s="91" t="str">
        <f t="shared" si="7"/>
        <v/>
      </c>
      <c r="D61" s="172">
        <f>'Votre dossier'!D56</f>
        <v>0</v>
      </c>
      <c r="E61" s="96"/>
      <c r="F61" s="91" t="str">
        <f t="shared" si="8"/>
        <v/>
      </c>
      <c r="G61" s="97"/>
      <c r="H61" s="91" t="str">
        <f t="shared" si="9"/>
        <v/>
      </c>
      <c r="I61" s="92" t="str">
        <f t="shared" si="10"/>
        <v/>
      </c>
      <c r="J61" s="91" t="str">
        <f t="shared" si="11"/>
        <v/>
      </c>
      <c r="K61" s="96"/>
      <c r="L61" s="91" t="str">
        <f t="shared" si="14"/>
        <v/>
      </c>
      <c r="M61" s="98"/>
      <c r="N61" s="92" t="str">
        <f t="shared" si="12"/>
        <v/>
      </c>
    </row>
    <row r="62" spans="1:14" ht="83.25" customHeight="1" x14ac:dyDescent="0.25">
      <c r="A62" s="289" t="str">
        <f t="shared" si="13"/>
        <v/>
      </c>
      <c r="B62" s="95"/>
      <c r="C62" s="91" t="str">
        <f t="shared" si="7"/>
        <v/>
      </c>
      <c r="D62" s="172">
        <f>'Votre dossier'!D57</f>
        <v>0</v>
      </c>
      <c r="E62" s="96"/>
      <c r="F62" s="91" t="str">
        <f t="shared" si="8"/>
        <v/>
      </c>
      <c r="G62" s="97"/>
      <c r="H62" s="91" t="str">
        <f t="shared" si="9"/>
        <v/>
      </c>
      <c r="I62" s="92" t="str">
        <f t="shared" si="10"/>
        <v/>
      </c>
      <c r="J62" s="91" t="str">
        <f t="shared" si="11"/>
        <v/>
      </c>
      <c r="K62" s="96"/>
      <c r="L62" s="91" t="str">
        <f t="shared" si="14"/>
        <v/>
      </c>
      <c r="M62" s="98"/>
      <c r="N62" s="92" t="str">
        <f t="shared" si="12"/>
        <v/>
      </c>
    </row>
    <row r="63" spans="1:14" ht="83.25" customHeight="1" x14ac:dyDescent="0.25">
      <c r="A63" s="289" t="str">
        <f t="shared" si="13"/>
        <v/>
      </c>
      <c r="B63" s="95"/>
      <c r="C63" s="91" t="str">
        <f t="shared" si="7"/>
        <v/>
      </c>
      <c r="D63" s="172">
        <f>'Votre dossier'!D58</f>
        <v>0</v>
      </c>
      <c r="E63" s="96"/>
      <c r="F63" s="91" t="str">
        <f t="shared" si="8"/>
        <v/>
      </c>
      <c r="G63" s="97"/>
      <c r="H63" s="91" t="str">
        <f t="shared" si="9"/>
        <v/>
      </c>
      <c r="I63" s="92" t="str">
        <f t="shared" si="10"/>
        <v/>
      </c>
      <c r="J63" s="91" t="str">
        <f t="shared" si="11"/>
        <v/>
      </c>
      <c r="K63" s="96"/>
      <c r="L63" s="91" t="str">
        <f t="shared" si="14"/>
        <v/>
      </c>
      <c r="M63" s="98"/>
      <c r="N63" s="92" t="str">
        <f t="shared" si="12"/>
        <v/>
      </c>
    </row>
  </sheetData>
  <sheetProtection algorithmName="SHA-512" hashValue="QvvA4g9WzG/93BIL38Wx/K15Pnf4OCQCdT8Dmfcah1L74i/w0EPVgMYNUDE9YnofLYzvOy7lnfp2585ie389kw==" saltValue="N7Za0ZgQu/axGXBnjBHtvw==" spinCount="100000" sheet="1" objects="1" scenarios="1"/>
  <mergeCells count="9">
    <mergeCell ref="B2:F2"/>
    <mergeCell ref="C8:D8"/>
    <mergeCell ref="B6:C6"/>
    <mergeCell ref="E6:I6"/>
    <mergeCell ref="B4:C4"/>
    <mergeCell ref="B5:C5"/>
    <mergeCell ref="E4:I4"/>
    <mergeCell ref="E5:I5"/>
    <mergeCell ref="G8:I8"/>
  </mergeCells>
  <phoneticPr fontId="22" type="noConversion"/>
  <dataValidations count="3">
    <dataValidation type="list" allowBlank="1" showInputMessage="1" showErrorMessage="1" sqref="B13:B63" xr:uid="{153F18E6-7D5B-461A-8CAF-C68A07B5FD33}">
      <formula1>Code_Site</formula1>
    </dataValidation>
    <dataValidation type="list" allowBlank="1" showInputMessage="1" showErrorMessage="1" sqref="G13:G63" xr:uid="{45D22A1E-DF38-4707-B31B-A95DE6BC27D0}">
      <formula1>IF(A13=1,SO_1,IF(A13=2,SO_2,IF(A13=3,SO_3,IF(A13=4,SO_4,IF(A13=5,SO_5,IF(A13=6,SO_6,IF(A13=7,SO_7,IF(A13=8,SO_8,IF(A13=9,SO_9,IF(A13=10,SO_10,IF(A13=11,SO_11,IF(A13=12,SO_12))))))))))))</formula1>
    </dataValidation>
    <dataValidation type="list" allowBlank="1" showInputMessage="1" showErrorMessage="1" sqref="E13:E63" xr:uid="{4FC3911C-099B-480C-85A8-6067101AEAAC}">
      <formula1>Code_SA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1E95-8F9D-40A0-8287-53EF811EED54}">
  <sheetPr codeName="Feuil6">
    <tabColor rgb="FF7030A0"/>
  </sheetPr>
  <dimension ref="A1:AC90"/>
  <sheetViews>
    <sheetView zoomScale="50" zoomScaleNormal="50" workbookViewId="0">
      <selection activeCell="D8" sqref="D8"/>
    </sheetView>
  </sheetViews>
  <sheetFormatPr baseColWidth="10" defaultColWidth="32.7109375" defaultRowHeight="21" x14ac:dyDescent="0.35"/>
  <cols>
    <col min="1" max="1" width="49.5703125" style="275" customWidth="1"/>
    <col min="2" max="2" width="84.85546875" style="275" customWidth="1"/>
    <col min="3" max="3" width="32.7109375" style="275" hidden="1" customWidth="1"/>
    <col min="4" max="4" width="42.140625" style="275" customWidth="1"/>
    <col min="5" max="5" width="40.7109375" style="275" customWidth="1"/>
    <col min="6" max="6" width="36.7109375" style="275" customWidth="1"/>
    <col min="7" max="9" width="32.7109375" style="275"/>
    <col min="10" max="10" width="41.42578125" style="275" customWidth="1"/>
    <col min="11" max="12" width="0" style="275" hidden="1" customWidth="1"/>
    <col min="13" max="13" width="37.85546875" style="276" customWidth="1"/>
    <col min="14" max="14" width="86.85546875" style="277" customWidth="1"/>
    <col min="15" max="15" width="38.5703125" style="278" customWidth="1"/>
    <col min="16" max="16" width="37" style="278" customWidth="1"/>
    <col min="17" max="17" width="86.85546875" style="279" customWidth="1"/>
    <col min="18" max="18" width="60" style="279" customWidth="1"/>
    <col min="19" max="19" width="38" style="279" customWidth="1"/>
    <col min="20" max="20" width="32.7109375" style="279"/>
    <col min="21" max="21" width="16.5703125" style="275" customWidth="1"/>
    <col min="22" max="22" width="30.140625" style="275" customWidth="1"/>
    <col min="23" max="23" width="32.7109375" style="275" customWidth="1"/>
    <col min="24" max="24" width="27.7109375" style="275" hidden="1" customWidth="1"/>
    <col min="25" max="25" width="42.7109375" style="275" hidden="1" customWidth="1"/>
    <col min="26" max="26" width="40.28515625" style="275" customWidth="1"/>
    <col min="27" max="28" width="32.7109375" style="275"/>
    <col min="29" max="29" width="49.85546875" style="275" customWidth="1"/>
    <col min="30" max="30" width="72.28515625" style="275" customWidth="1"/>
    <col min="31" max="31" width="54.7109375" style="275" customWidth="1"/>
    <col min="32" max="16384" width="32.7109375" style="275"/>
  </cols>
  <sheetData>
    <row r="1" spans="1:29" s="39" customFormat="1" ht="48.6" customHeight="1" thickBot="1" x14ac:dyDescent="0.45">
      <c r="A1" s="379" t="s">
        <v>1160</v>
      </c>
      <c r="B1" s="53"/>
      <c r="C1" s="53"/>
      <c r="D1" s="53"/>
      <c r="E1" s="53"/>
      <c r="F1" s="53"/>
      <c r="G1" s="53"/>
      <c r="H1" s="216"/>
      <c r="N1" s="414"/>
      <c r="O1" s="216"/>
      <c r="P1" s="249"/>
      <c r="Q1" s="250"/>
      <c r="R1" s="222"/>
      <c r="S1" s="222"/>
      <c r="T1" s="222"/>
      <c r="Y1" s="60"/>
    </row>
    <row r="2" spans="1:29" s="39" customFormat="1" ht="58.9" customHeight="1" x14ac:dyDescent="0.35">
      <c r="A2" s="678" t="s">
        <v>1161</v>
      </c>
      <c r="B2" s="678"/>
      <c r="C2" s="57"/>
      <c r="D2" s="683"/>
      <c r="E2" s="683"/>
      <c r="F2" s="683"/>
      <c r="G2" s="43"/>
      <c r="H2" s="420"/>
      <c r="N2" s="217"/>
      <c r="O2" s="216"/>
      <c r="P2" s="215"/>
      <c r="Q2" s="251"/>
      <c r="R2" s="252"/>
      <c r="S2" s="253"/>
      <c r="T2" s="254"/>
      <c r="U2" s="669" t="s">
        <v>1002</v>
      </c>
      <c r="V2" s="670"/>
      <c r="W2" s="670"/>
      <c r="X2" s="670"/>
      <c r="Y2" s="670"/>
      <c r="Z2" s="670"/>
      <c r="AA2" s="670"/>
      <c r="AB2" s="670"/>
      <c r="AC2" s="671"/>
    </row>
    <row r="3" spans="1:29" s="39" customFormat="1" ht="40.15" customHeight="1" thickBot="1" x14ac:dyDescent="0.4">
      <c r="B3" s="57"/>
      <c r="C3" s="57"/>
      <c r="D3" s="43"/>
      <c r="E3" s="43"/>
      <c r="F3" s="43"/>
      <c r="G3" s="43"/>
      <c r="H3" s="679"/>
      <c r="I3" s="679"/>
      <c r="J3" s="679"/>
      <c r="K3" s="679"/>
      <c r="L3" s="679"/>
      <c r="M3" s="679"/>
      <c r="N3" s="679"/>
      <c r="O3" s="216"/>
      <c r="P3" s="215"/>
      <c r="Q3" s="251"/>
      <c r="R3" s="255"/>
      <c r="S3" s="255"/>
      <c r="T3" s="254"/>
      <c r="U3" s="672"/>
      <c r="V3" s="673"/>
      <c r="W3" s="673"/>
      <c r="X3" s="673"/>
      <c r="Y3" s="673"/>
      <c r="Z3" s="673"/>
      <c r="AA3" s="673"/>
      <c r="AB3" s="673"/>
      <c r="AC3" s="674"/>
    </row>
    <row r="4" spans="1:29" s="39" customFormat="1" ht="40.15" customHeight="1" thickBot="1" x14ac:dyDescent="0.4">
      <c r="A4" s="218" t="s">
        <v>571</v>
      </c>
      <c r="B4" s="219"/>
      <c r="C4" s="220"/>
      <c r="D4" s="680" t="str">
        <f>IF(ISBLANK('Votre dossier'!D5),"Vous devez renseigner l'onglet Votre dossier",'Votre dossier'!D5)</f>
        <v>Vous devez renseigner l'onglet Votre dossier</v>
      </c>
      <c r="E4" s="681"/>
      <c r="F4" s="682"/>
      <c r="G4" s="221"/>
      <c r="H4" s="684"/>
      <c r="I4" s="684"/>
      <c r="J4" s="684"/>
      <c r="K4" s="275"/>
      <c r="L4" s="275"/>
      <c r="M4" s="447"/>
      <c r="N4" s="486"/>
      <c r="O4" s="378"/>
      <c r="P4" s="215"/>
      <c r="Q4" s="139"/>
      <c r="R4" s="255"/>
      <c r="S4" s="255"/>
      <c r="T4" s="222"/>
      <c r="U4" s="675"/>
      <c r="V4" s="676"/>
      <c r="W4" s="676"/>
      <c r="X4" s="676"/>
      <c r="Y4" s="676"/>
      <c r="Z4" s="676"/>
      <c r="AA4" s="676"/>
      <c r="AB4" s="676"/>
      <c r="AC4" s="677"/>
    </row>
    <row r="5" spans="1:29" s="39" customFormat="1" ht="40.15" customHeight="1" thickBot="1" x14ac:dyDescent="0.4">
      <c r="A5" s="218" t="s">
        <v>572</v>
      </c>
      <c r="B5" s="219"/>
      <c r="C5" s="220"/>
      <c r="D5" s="680" t="str">
        <f>IF(ISBLANK('Votre dossier'!D6),"Vous devez renseigner l'onglet Votre dossier",'Votre dossier'!D6)</f>
        <v>Vous devez renseigner l'onglet Votre dossier</v>
      </c>
      <c r="E5" s="681"/>
      <c r="F5" s="682"/>
      <c r="G5" s="53"/>
      <c r="H5" s="685"/>
      <c r="I5" s="685"/>
      <c r="J5" s="685"/>
      <c r="K5" s="275"/>
      <c r="L5" s="275"/>
      <c r="M5" s="447"/>
      <c r="N5" s="449"/>
      <c r="P5" s="413"/>
      <c r="Q5" s="412"/>
      <c r="R5" s="255"/>
      <c r="S5" s="255"/>
      <c r="T5" s="222"/>
    </row>
    <row r="6" spans="1:29" s="39" customFormat="1" ht="40.15" customHeight="1" thickBot="1" x14ac:dyDescent="0.4">
      <c r="A6" s="218" t="s">
        <v>1003</v>
      </c>
      <c r="B6" s="219"/>
      <c r="C6" s="220"/>
      <c r="D6" s="680" t="str">
        <f>IF(ISBLANK('Votre dossier'!D7),"Vous devez renseigner l'onglet Votre dossier",'Votre dossier'!D7)</f>
        <v>Vous devez renseigner l'onglet Votre dossier</v>
      </c>
      <c r="E6" s="681"/>
      <c r="F6" s="682"/>
      <c r="G6" s="53"/>
      <c r="H6" s="685"/>
      <c r="I6" s="685"/>
      <c r="J6" s="685"/>
      <c r="K6" s="275"/>
      <c r="L6" s="275"/>
      <c r="M6" s="447"/>
      <c r="N6" s="449"/>
      <c r="P6" s="413"/>
      <c r="Q6" s="412"/>
      <c r="R6" s="255"/>
      <c r="S6" s="255"/>
      <c r="T6" s="222"/>
    </row>
    <row r="7" spans="1:29" s="39" customFormat="1" ht="48" customHeight="1" thickBot="1" x14ac:dyDescent="0.4">
      <c r="A7" s="53"/>
      <c r="B7" s="53"/>
      <c r="C7" s="146"/>
      <c r="D7" s="146"/>
      <c r="E7" s="377"/>
      <c r="F7" s="53"/>
      <c r="G7" s="53"/>
      <c r="H7" s="275"/>
      <c r="I7" s="275"/>
      <c r="J7" s="275"/>
      <c r="K7" s="481"/>
      <c r="L7" s="481"/>
      <c r="M7" s="668"/>
      <c r="N7" s="668"/>
      <c r="P7" s="413"/>
      <c r="Q7" s="412"/>
      <c r="R7" s="255"/>
      <c r="S7" s="233"/>
      <c r="T7" s="222"/>
    </row>
    <row r="8" spans="1:29" s="39" customFormat="1" ht="67.5" customHeight="1" thickBot="1" x14ac:dyDescent="0.4">
      <c r="A8" s="656" t="s">
        <v>1102</v>
      </c>
      <c r="B8" s="657"/>
      <c r="C8" s="227"/>
      <c r="E8" s="228" t="s">
        <v>1032</v>
      </c>
      <c r="F8" s="229">
        <f>SUM(Q29:Q37,Q41:Q49,Q54:Q62,Q67:Q75,Q82:Q90)</f>
        <v>0</v>
      </c>
      <c r="G8" s="53"/>
      <c r="H8" s="53"/>
      <c r="I8" s="53"/>
      <c r="J8" s="53"/>
      <c r="K8" s="377"/>
      <c r="L8" s="377"/>
      <c r="M8" s="378"/>
      <c r="N8" s="378"/>
      <c r="O8" s="378"/>
      <c r="P8" s="378"/>
      <c r="Q8" s="378"/>
      <c r="R8" s="255"/>
      <c r="S8" s="233"/>
      <c r="T8" s="222"/>
    </row>
    <row r="9" spans="1:29" s="39" customFormat="1" ht="28.5" customHeight="1" x14ac:dyDescent="0.35">
      <c r="A9" s="375"/>
      <c r="B9" s="53"/>
      <c r="C9" s="146"/>
      <c r="D9" s="146"/>
      <c r="E9" s="230"/>
      <c r="F9" s="231"/>
      <c r="G9" s="53"/>
      <c r="H9" s="53"/>
      <c r="I9" s="53"/>
      <c r="J9" s="53"/>
      <c r="K9" s="377"/>
      <c r="L9" s="377"/>
      <c r="M9" s="225"/>
      <c r="N9" s="226"/>
      <c r="O9" s="224"/>
      <c r="P9" s="224"/>
      <c r="Q9" s="232"/>
      <c r="R9" s="233"/>
      <c r="S9" s="233"/>
      <c r="T9" s="222"/>
    </row>
    <row r="10" spans="1:29" s="39" customFormat="1" ht="39" customHeight="1" x14ac:dyDescent="0.7">
      <c r="A10" s="376" t="s">
        <v>1105</v>
      </c>
      <c r="B10" s="53"/>
      <c r="C10" s="146"/>
      <c r="D10" s="146"/>
      <c r="E10" s="377"/>
      <c r="F10" s="53"/>
      <c r="G10" s="53"/>
      <c r="H10" s="53"/>
      <c r="I10" s="53"/>
      <c r="J10" s="53"/>
      <c r="K10" s="377"/>
      <c r="L10" s="377"/>
      <c r="M10" s="225"/>
      <c r="N10" s="226"/>
      <c r="O10" s="224"/>
      <c r="P10" s="224"/>
      <c r="Q10" s="232"/>
      <c r="R10" s="233"/>
      <c r="S10" s="233"/>
      <c r="T10" s="222"/>
    </row>
    <row r="11" spans="1:29" s="39" customFormat="1" ht="151.15" customHeight="1" x14ac:dyDescent="0.35">
      <c r="A11" s="658" t="s">
        <v>1103</v>
      </c>
      <c r="B11" s="658"/>
      <c r="C11" s="658"/>
      <c r="D11" s="658"/>
      <c r="E11" s="658"/>
      <c r="F11" s="658"/>
      <c r="G11" s="53"/>
      <c r="H11" s="53"/>
      <c r="I11" s="53"/>
      <c r="J11" s="53"/>
      <c r="K11" s="377"/>
      <c r="L11" s="377"/>
      <c r="M11" s="225"/>
      <c r="N11" s="226"/>
      <c r="O11" s="224"/>
      <c r="P11" s="224"/>
      <c r="Q11" s="232"/>
      <c r="R11" s="233"/>
      <c r="S11" s="233"/>
      <c r="T11" s="222"/>
    </row>
    <row r="12" spans="1:29" s="39" customFormat="1" ht="120" customHeight="1" x14ac:dyDescent="0.35">
      <c r="A12" s="659" t="s">
        <v>1104</v>
      </c>
      <c r="B12" s="659"/>
      <c r="C12" s="659"/>
      <c r="D12" s="659"/>
      <c r="E12" s="659"/>
      <c r="F12" s="659"/>
      <c r="G12" s="53"/>
      <c r="H12" s="53"/>
      <c r="I12" s="53"/>
      <c r="J12" s="53"/>
      <c r="K12" s="377"/>
      <c r="L12" s="377"/>
      <c r="M12" s="225"/>
      <c r="N12" s="226"/>
      <c r="O12" s="224"/>
      <c r="P12" s="224"/>
      <c r="Q12" s="232"/>
      <c r="R12" s="233"/>
      <c r="S12" s="233"/>
      <c r="T12" s="222"/>
    </row>
    <row r="13" spans="1:29" s="39" customFormat="1" ht="56.25" customHeight="1" x14ac:dyDescent="0.7">
      <c r="A13" s="376" t="s">
        <v>1106</v>
      </c>
      <c r="B13" s="53"/>
      <c r="C13" s="146"/>
      <c r="D13" s="146"/>
      <c r="E13" s="377"/>
      <c r="F13" s="53"/>
      <c r="G13" s="53"/>
      <c r="H13" s="53"/>
      <c r="I13" s="53"/>
      <c r="J13" s="53"/>
      <c r="K13" s="377"/>
      <c r="L13" s="377"/>
      <c r="M13" s="225"/>
      <c r="N13" s="226"/>
      <c r="O13" s="224"/>
      <c r="P13" s="224"/>
      <c r="Q13" s="232"/>
      <c r="R13" s="233"/>
      <c r="S13" s="233"/>
      <c r="T13" s="222"/>
    </row>
    <row r="14" spans="1:29" s="39" customFormat="1" ht="78.75" customHeight="1" x14ac:dyDescent="0.35">
      <c r="A14" s="660" t="s">
        <v>1029</v>
      </c>
      <c r="B14" s="660"/>
      <c r="C14" s="660"/>
      <c r="D14" s="660"/>
      <c r="E14" s="660"/>
      <c r="F14" s="660"/>
      <c r="G14" s="53"/>
      <c r="H14" s="53"/>
      <c r="I14" s="53"/>
      <c r="J14" s="53"/>
      <c r="K14" s="377"/>
      <c r="L14" s="377"/>
      <c r="M14" s="225"/>
      <c r="N14" s="226"/>
      <c r="O14" s="224"/>
      <c r="P14" s="224"/>
      <c r="Q14" s="232"/>
      <c r="R14" s="233"/>
      <c r="S14" s="233"/>
      <c r="T14" s="222"/>
    </row>
    <row r="15" spans="1:29" s="39" customFormat="1" ht="16.5" customHeight="1" x14ac:dyDescent="0.35">
      <c r="A15" s="53"/>
      <c r="B15" s="53"/>
      <c r="C15" s="146"/>
      <c r="D15" s="146"/>
      <c r="E15" s="377"/>
      <c r="F15" s="53"/>
      <c r="G15" s="53"/>
      <c r="H15" s="53"/>
      <c r="I15" s="53"/>
      <c r="J15" s="53"/>
      <c r="K15" s="377"/>
      <c r="L15" s="377"/>
      <c r="M15" s="225"/>
      <c r="N15" s="226"/>
      <c r="O15" s="224"/>
      <c r="P15" s="224"/>
      <c r="Q15" s="232"/>
      <c r="R15" s="233"/>
      <c r="S15" s="233"/>
      <c r="T15" s="222"/>
    </row>
    <row r="16" spans="1:29" s="39" customFormat="1" ht="80.25" customHeight="1" x14ac:dyDescent="0.35">
      <c r="A16" s="234" t="s">
        <v>1001</v>
      </c>
      <c r="B16" s="235" t="s">
        <v>1028</v>
      </c>
      <c r="C16" s="236"/>
      <c r="D16" s="146"/>
      <c r="E16" s="377"/>
      <c r="F16" s="53"/>
      <c r="G16" s="53"/>
      <c r="H16" s="53"/>
      <c r="I16" s="53"/>
      <c r="J16" s="53"/>
      <c r="K16" s="377"/>
      <c r="L16" s="377"/>
      <c r="M16" s="225"/>
      <c r="N16" s="226"/>
      <c r="O16" s="224"/>
      <c r="P16" s="224"/>
      <c r="Q16" s="232"/>
      <c r="R16" s="233"/>
      <c r="S16" s="233"/>
      <c r="T16" s="222"/>
    </row>
    <row r="17" spans="1:21" s="39" customFormat="1" ht="31.5" customHeight="1" x14ac:dyDescent="0.35">
      <c r="A17" s="386" t="s">
        <v>1047</v>
      </c>
      <c r="B17" s="491"/>
      <c r="C17" s="257"/>
      <c r="D17" s="146"/>
      <c r="E17" s="377"/>
      <c r="F17" s="53"/>
      <c r="G17" s="53"/>
      <c r="H17" s="53"/>
      <c r="I17" s="53"/>
      <c r="J17" s="53"/>
      <c r="K17" s="377"/>
      <c r="L17" s="377"/>
      <c r="M17" s="225"/>
      <c r="N17" s="226"/>
      <c r="O17" s="224"/>
      <c r="P17" s="224"/>
      <c r="Q17" s="232"/>
      <c r="R17" s="233"/>
      <c r="S17" s="233"/>
      <c r="T17" s="222"/>
    </row>
    <row r="18" spans="1:21" s="39" customFormat="1" ht="31.5" customHeight="1" x14ac:dyDescent="0.35">
      <c r="A18" s="386" t="s">
        <v>1048</v>
      </c>
      <c r="B18" s="492"/>
      <c r="C18" s="257"/>
      <c r="D18" s="146"/>
      <c r="E18" s="377"/>
      <c r="F18" s="53"/>
      <c r="G18" s="53"/>
      <c r="H18" s="53"/>
      <c r="I18" s="53"/>
      <c r="J18" s="53"/>
      <c r="K18" s="377"/>
      <c r="L18" s="377"/>
      <c r="M18" s="225"/>
      <c r="N18" s="226"/>
      <c r="O18" s="224"/>
      <c r="P18" s="224"/>
      <c r="Q18" s="232"/>
      <c r="R18" s="233"/>
      <c r="S18" s="233"/>
      <c r="T18" s="222"/>
    </row>
    <row r="19" spans="1:21" s="39" customFormat="1" ht="31.5" customHeight="1" x14ac:dyDescent="0.35">
      <c r="A19" s="386" t="s">
        <v>1049</v>
      </c>
      <c r="B19" s="492"/>
      <c r="C19" s="257"/>
      <c r="D19" s="146"/>
      <c r="E19" s="377"/>
      <c r="F19" s="53"/>
      <c r="G19" s="53"/>
      <c r="H19" s="53"/>
      <c r="I19" s="53"/>
      <c r="J19" s="53"/>
      <c r="K19" s="377"/>
      <c r="L19" s="377"/>
      <c r="M19" s="225"/>
      <c r="N19" s="226"/>
      <c r="O19" s="224"/>
      <c r="P19" s="224"/>
      <c r="Q19" s="232"/>
      <c r="R19" s="233"/>
      <c r="S19" s="233"/>
      <c r="T19" s="222"/>
    </row>
    <row r="20" spans="1:21" s="39" customFormat="1" ht="31.5" customHeight="1" x14ac:dyDescent="0.35">
      <c r="A20" s="386" t="s">
        <v>1050</v>
      </c>
      <c r="B20" s="492"/>
      <c r="C20" s="257"/>
      <c r="D20" s="146"/>
      <c r="E20" s="377"/>
      <c r="F20" s="53"/>
      <c r="G20" s="53"/>
      <c r="H20" s="53"/>
      <c r="I20" s="53"/>
      <c r="J20" s="53"/>
      <c r="K20" s="43"/>
      <c r="L20" s="43"/>
      <c r="M20" s="225"/>
      <c r="N20" s="226"/>
      <c r="O20" s="224"/>
      <c r="P20" s="224"/>
      <c r="Q20" s="232"/>
      <c r="R20" s="233"/>
      <c r="S20" s="233"/>
      <c r="T20" s="222"/>
    </row>
    <row r="21" spans="1:21" s="39" customFormat="1" ht="31.5" customHeight="1" x14ac:dyDescent="0.35">
      <c r="A21" s="386" t="s">
        <v>1051</v>
      </c>
      <c r="B21" s="492"/>
      <c r="C21" s="257"/>
      <c r="D21" s="146"/>
      <c r="E21" s="53"/>
      <c r="F21" s="53"/>
      <c r="G21" s="53"/>
      <c r="H21" s="53"/>
      <c r="I21" s="53"/>
      <c r="J21" s="53"/>
      <c r="M21" s="43"/>
      <c r="N21" s="258"/>
      <c r="O21" s="254"/>
      <c r="P21" s="254"/>
      <c r="Q21" s="259"/>
      <c r="R21" s="233"/>
      <c r="S21" s="233"/>
      <c r="T21" s="222"/>
    </row>
    <row r="22" spans="1:21" s="39" customFormat="1" x14ac:dyDescent="0.35">
      <c r="A22" s="53"/>
      <c r="B22" s="53"/>
      <c r="C22" s="146"/>
      <c r="D22" s="146"/>
      <c r="E22" s="380"/>
      <c r="F22" s="380"/>
      <c r="G22" s="380"/>
      <c r="H22" s="380"/>
      <c r="I22" s="380"/>
      <c r="J22" s="380"/>
      <c r="K22" s="237"/>
      <c r="L22" s="237"/>
      <c r="M22" s="237" t="s">
        <v>817</v>
      </c>
      <c r="N22" s="260"/>
      <c r="O22" s="260"/>
      <c r="P22" s="260"/>
      <c r="Q22" s="260" t="s">
        <v>14</v>
      </c>
      <c r="R22" s="260"/>
      <c r="S22" s="256"/>
      <c r="T22" s="222"/>
    </row>
    <row r="23" spans="1:21" s="39" customFormat="1" ht="146.25" customHeight="1" x14ac:dyDescent="0.25">
      <c r="A23" s="661" t="s">
        <v>1107</v>
      </c>
      <c r="B23" s="661"/>
      <c r="C23" s="661"/>
      <c r="D23" s="661"/>
      <c r="E23" s="661"/>
      <c r="F23" s="661"/>
      <c r="G23" s="240"/>
      <c r="H23" s="261"/>
      <c r="I23" s="261"/>
      <c r="J23" s="261"/>
      <c r="K23" s="261"/>
      <c r="L23" s="261"/>
      <c r="M23" s="261"/>
      <c r="N23" s="262"/>
      <c r="O23" s="261"/>
      <c r="P23" s="261"/>
    </row>
    <row r="24" spans="1:21" s="39" customFormat="1" ht="40.9" customHeight="1" x14ac:dyDescent="0.25">
      <c r="A24" s="238" t="s">
        <v>1056</v>
      </c>
      <c r="B24" s="239"/>
      <c r="C24" s="239"/>
      <c r="D24" s="240"/>
      <c r="E24" s="240"/>
      <c r="F24" s="240"/>
      <c r="G24" s="240"/>
      <c r="H24" s="261"/>
      <c r="I24" s="261"/>
      <c r="J24" s="261"/>
      <c r="K24" s="261"/>
      <c r="L24" s="261"/>
      <c r="M24" s="261"/>
      <c r="N24" s="262"/>
      <c r="O24" s="261"/>
      <c r="P24" s="261"/>
    </row>
    <row r="25" spans="1:21" s="39" customFormat="1" ht="103.9" customHeight="1" x14ac:dyDescent="0.25">
      <c r="A25" s="662" t="s">
        <v>1162</v>
      </c>
      <c r="B25" s="663"/>
      <c r="C25" s="663"/>
      <c r="D25" s="663"/>
      <c r="E25" s="663"/>
      <c r="F25" s="663"/>
      <c r="G25" s="240"/>
      <c r="H25" s="261"/>
      <c r="I25" s="261"/>
      <c r="J25" s="261"/>
      <c r="K25" s="261"/>
      <c r="L25" s="261"/>
      <c r="M25" s="261"/>
      <c r="N25" s="262"/>
      <c r="O25" s="261"/>
      <c r="P25" s="261"/>
    </row>
    <row r="26" spans="1:21" s="39" customFormat="1" ht="55.15" customHeight="1" x14ac:dyDescent="0.35">
      <c r="A26" s="664" t="s">
        <v>1108</v>
      </c>
      <c r="B26" s="664"/>
      <c r="C26" s="664"/>
      <c r="D26" s="664"/>
      <c r="E26" s="664"/>
      <c r="F26" s="664"/>
      <c r="G26" s="240"/>
      <c r="H26" s="261"/>
      <c r="I26" s="261"/>
      <c r="J26" s="261"/>
      <c r="K26" s="261"/>
      <c r="L26" s="261"/>
      <c r="M26" s="261"/>
      <c r="N26" s="262"/>
      <c r="O26" s="261"/>
      <c r="P26" s="261"/>
    </row>
    <row r="27" spans="1:21" s="39" customFormat="1" ht="40.9" customHeight="1" thickBot="1" x14ac:dyDescent="0.3">
      <c r="A27" s="263"/>
      <c r="B27" s="263"/>
      <c r="C27" s="263"/>
      <c r="D27" s="240"/>
      <c r="E27" s="240"/>
      <c r="F27" s="240"/>
      <c r="G27" s="240"/>
      <c r="H27" s="261"/>
      <c r="I27" s="261"/>
      <c r="J27" s="261"/>
      <c r="K27" s="261"/>
      <c r="L27" s="261"/>
      <c r="M27" s="261"/>
      <c r="N27" s="262"/>
      <c r="O27" s="261"/>
      <c r="P27" s="261"/>
    </row>
    <row r="28" spans="1:21" s="248" customFormat="1" ht="171.6" customHeight="1" thickBot="1" x14ac:dyDescent="0.35">
      <c r="A28" s="241" t="s">
        <v>1004</v>
      </c>
      <c r="B28" s="242" t="s">
        <v>1034</v>
      </c>
      <c r="C28" s="242" t="s">
        <v>1031</v>
      </c>
      <c r="D28" s="242" t="s">
        <v>1052</v>
      </c>
      <c r="E28" s="242" t="s">
        <v>578</v>
      </c>
      <c r="F28" s="242" t="s">
        <v>1005</v>
      </c>
      <c r="G28" s="242" t="s">
        <v>9</v>
      </c>
      <c r="H28" s="243" t="s">
        <v>1006</v>
      </c>
      <c r="I28" s="244" t="s">
        <v>1007</v>
      </c>
      <c r="J28" s="244" t="s">
        <v>1008</v>
      </c>
      <c r="K28" s="244" t="s">
        <v>1009</v>
      </c>
      <c r="L28" s="244" t="s">
        <v>817</v>
      </c>
      <c r="M28" s="243" t="s">
        <v>1010</v>
      </c>
      <c r="N28" s="243" t="s">
        <v>1033</v>
      </c>
      <c r="O28" s="245" t="s">
        <v>1011</v>
      </c>
      <c r="P28" s="243" t="s">
        <v>1012</v>
      </c>
      <c r="Q28" s="246" t="s">
        <v>1030</v>
      </c>
      <c r="R28" s="247" t="s">
        <v>1013</v>
      </c>
    </row>
    <row r="29" spans="1:21" s="268" customFormat="1" ht="110.45" customHeight="1" thickBot="1" x14ac:dyDescent="0.4">
      <c r="A29" s="665" t="str">
        <f>IF($B17="","",$B$17)</f>
        <v/>
      </c>
      <c r="B29" s="387" t="s">
        <v>1014</v>
      </c>
      <c r="C29" s="388" t="s">
        <v>1015</v>
      </c>
      <c r="D29" s="389" t="s">
        <v>868</v>
      </c>
      <c r="E29" s="390" t="s">
        <v>878</v>
      </c>
      <c r="F29" s="398">
        <v>2000</v>
      </c>
      <c r="G29" s="500">
        <v>5</v>
      </c>
      <c r="H29" s="395" t="s">
        <v>561</v>
      </c>
      <c r="I29" s="382"/>
      <c r="J29" s="383"/>
      <c r="K29" s="91" t="str">
        <f t="shared" ref="K29:K37" si="0">IFERROR(IF(ISBLANK(D29),"",IF(INDEX(Valid,(MATCH(D29,S_Action_total,0)))="X","Le nombre d'intervention pour cette action est de 1","")),"")</f>
        <v/>
      </c>
      <c r="L29" s="264">
        <v>1</v>
      </c>
      <c r="M29" s="644" t="str">
        <f>IF($A29="","Renseigner le nom de l'îlot à l'étape 1",IF(G29&lt;0.5,"Non,les 0,5 ha ne sont pas atteints, l'action et les sous actions ne sont pas éligibles",IF(G29&gt;=0.5,"Oui")))</f>
        <v>Renseigner le nom de l'îlot à l'étape 1</v>
      </c>
      <c r="N29" s="265">
        <f>IF($A29=$B17,IFERROR(IF(ISBLANK(F29),"",IF(K29="",G29*F29*L29,G29*F29)),""))</f>
        <v>10000</v>
      </c>
      <c r="O29" s="383"/>
      <c r="P29" s="383"/>
      <c r="Q29" s="266">
        <f>IF(Q30=0,0,IF(G29&gt;=0.5,N29,0))</f>
        <v>0</v>
      </c>
      <c r="R29" s="140"/>
      <c r="S29" s="267"/>
      <c r="T29" s="267"/>
      <c r="U29" s="267"/>
    </row>
    <row r="30" spans="1:21" s="268" customFormat="1" ht="72" customHeight="1" x14ac:dyDescent="0.35">
      <c r="A30" s="666"/>
      <c r="B30" s="650" t="s">
        <v>1016</v>
      </c>
      <c r="C30" s="653" t="s">
        <v>1017</v>
      </c>
      <c r="D30" s="391" t="s">
        <v>1018</v>
      </c>
      <c r="E30" s="392" t="s">
        <v>1019</v>
      </c>
      <c r="F30" s="399">
        <v>161</v>
      </c>
      <c r="G30" s="501"/>
      <c r="H30" s="396" t="s">
        <v>1020</v>
      </c>
      <c r="I30" s="626">
        <f>IFERROR(SUM(G30:G37)/G29,0)</f>
        <v>0</v>
      </c>
      <c r="J30" s="641" t="str">
        <f>IF(I30&lt;10,"Le nombre minimum d'arbre pour la sous-action 1 est inférieur à 10 par hectare; l'action n'est pas éligible (colonne I)",IF(I30&gt;=10,"Le nombre de 10 arbres par hectare est atteint",""))</f>
        <v>Le nombre minimum d'arbre pour la sous-action 1 est inférieur à 10 par hectare; l'action n'est pas éligible (colonne I)</v>
      </c>
      <c r="K30" s="89" t="str">
        <f t="shared" si="0"/>
        <v/>
      </c>
      <c r="L30" s="269">
        <v>1</v>
      </c>
      <c r="M30" s="645"/>
      <c r="N30" s="270">
        <f>IFERROR(IF(ISBLANK($F30),"",IF($K30="",$G30*$F30*$L30,$G30*$F30)),"")</f>
        <v>0</v>
      </c>
      <c r="O30" s="629">
        <f>IF(G29=0,0,SUM(N30:N37)/G29)</f>
        <v>0</v>
      </c>
      <c r="P30" s="632" t="str">
        <f>IF(AND(G29&gt;=0.5,I30&gt;=10),IF(O30&gt;2500,"Le plafond est dépassé est sera plafonné à 2500 €  par hectare en colonne Q",IF(O30&lt;=2500,"Le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30" s="635">
        <f>IF(OR(G29&lt;0.5,I30&lt;10),0,IF(O30&lt;=2500,SUM(N30:N37),2500*G29))</f>
        <v>0</v>
      </c>
      <c r="R30" s="141"/>
      <c r="S30" s="267"/>
      <c r="T30" s="267"/>
      <c r="U30" s="267"/>
    </row>
    <row r="31" spans="1:21" s="39" customFormat="1" ht="85.9" customHeight="1" x14ac:dyDescent="0.35">
      <c r="A31" s="666"/>
      <c r="B31" s="651"/>
      <c r="C31" s="654"/>
      <c r="D31" s="391" t="str">
        <f>"Arbres sénescents disséminés HÊTRE"</f>
        <v>Arbres sénescents disséminés HÊTRE</v>
      </c>
      <c r="E31" s="392" t="s">
        <v>1021</v>
      </c>
      <c r="F31" s="399">
        <v>120</v>
      </c>
      <c r="G31" s="501"/>
      <c r="H31" s="396" t="s">
        <v>1020</v>
      </c>
      <c r="I31" s="627"/>
      <c r="J31" s="642"/>
      <c r="K31" s="89" t="str">
        <f t="shared" si="0"/>
        <v/>
      </c>
      <c r="L31" s="269">
        <v>1</v>
      </c>
      <c r="M31" s="645"/>
      <c r="N31" s="270">
        <f t="shared" ref="N31:N37" si="1">IFERROR(IF(ISBLANK(F31),"",IF(K31="",G31*F31*L31,G31*F31)),"")</f>
        <v>0</v>
      </c>
      <c r="O31" s="630"/>
      <c r="P31" s="633"/>
      <c r="Q31" s="636"/>
      <c r="R31" s="141"/>
      <c r="S31" s="268"/>
    </row>
    <row r="32" spans="1:21" s="39" customFormat="1" ht="85.9" customHeight="1" x14ac:dyDescent="0.35">
      <c r="A32" s="666"/>
      <c r="B32" s="651"/>
      <c r="C32" s="654"/>
      <c r="D32" s="391" t="str">
        <f>"Arbres sénescents disséminés ERABLE"</f>
        <v>Arbres sénescents disséminés ERABLE</v>
      </c>
      <c r="E32" s="392" t="s">
        <v>1022</v>
      </c>
      <c r="F32" s="399">
        <v>82</v>
      </c>
      <c r="G32" s="501"/>
      <c r="H32" s="396" t="s">
        <v>1020</v>
      </c>
      <c r="I32" s="627"/>
      <c r="J32" s="642"/>
      <c r="K32" s="89" t="str">
        <f t="shared" si="0"/>
        <v/>
      </c>
      <c r="L32" s="269">
        <v>1</v>
      </c>
      <c r="M32" s="645"/>
      <c r="N32" s="270">
        <f t="shared" si="1"/>
        <v>0</v>
      </c>
      <c r="O32" s="630"/>
      <c r="P32" s="633"/>
      <c r="Q32" s="636"/>
      <c r="R32" s="141"/>
    </row>
    <row r="33" spans="1:20" s="39" customFormat="1" ht="85.9" customHeight="1" x14ac:dyDescent="0.35">
      <c r="A33" s="666"/>
      <c r="B33" s="651"/>
      <c r="C33" s="654"/>
      <c r="D33" s="391" t="str">
        <f>"Arbres sénescents disséminés FRÊNE"</f>
        <v>Arbres sénescents disséminés FRÊNE</v>
      </c>
      <c r="E33" s="392" t="s">
        <v>1023</v>
      </c>
      <c r="F33" s="399">
        <v>94</v>
      </c>
      <c r="G33" s="501"/>
      <c r="H33" s="396" t="s">
        <v>1020</v>
      </c>
      <c r="I33" s="627"/>
      <c r="J33" s="642"/>
      <c r="K33" s="89" t="str">
        <f t="shared" si="0"/>
        <v/>
      </c>
      <c r="L33" s="269">
        <v>1</v>
      </c>
      <c r="M33" s="645"/>
      <c r="N33" s="270">
        <f t="shared" si="1"/>
        <v>0</v>
      </c>
      <c r="O33" s="630"/>
      <c r="P33" s="633"/>
      <c r="Q33" s="636"/>
      <c r="R33" s="141"/>
    </row>
    <row r="34" spans="1:20" s="39" customFormat="1" ht="85.9" customHeight="1" x14ac:dyDescent="0.35">
      <c r="A34" s="666"/>
      <c r="B34" s="651"/>
      <c r="C34" s="654"/>
      <c r="D34" s="391" t="str">
        <f>"Arbres sénescents disséminés AUTRES FEUILLUS"</f>
        <v>Arbres sénescents disséminés AUTRES FEUILLUS</v>
      </c>
      <c r="E34" s="392" t="s">
        <v>1024</v>
      </c>
      <c r="F34" s="399">
        <v>67</v>
      </c>
      <c r="G34" s="501"/>
      <c r="H34" s="396" t="s">
        <v>1020</v>
      </c>
      <c r="I34" s="627"/>
      <c r="J34" s="642"/>
      <c r="K34" s="89" t="str">
        <f t="shared" si="0"/>
        <v/>
      </c>
      <c r="L34" s="269">
        <v>1</v>
      </c>
      <c r="M34" s="645"/>
      <c r="N34" s="270">
        <f t="shared" si="1"/>
        <v>0</v>
      </c>
      <c r="O34" s="630"/>
      <c r="P34" s="633"/>
      <c r="Q34" s="636"/>
      <c r="R34" s="141"/>
    </row>
    <row r="35" spans="1:20" s="39" customFormat="1" ht="85.9" customHeight="1" x14ac:dyDescent="0.35">
      <c r="A35" s="666"/>
      <c r="B35" s="651"/>
      <c r="C35" s="654"/>
      <c r="D35" s="391" t="str">
        <f>"Arbres sénescents disséminés PIN MARITIME"</f>
        <v>Arbres sénescents disséminés PIN MARITIME</v>
      </c>
      <c r="E35" s="392" t="s">
        <v>1025</v>
      </c>
      <c r="F35" s="399">
        <v>78</v>
      </c>
      <c r="G35" s="501"/>
      <c r="H35" s="396" t="s">
        <v>1020</v>
      </c>
      <c r="I35" s="627"/>
      <c r="J35" s="642"/>
      <c r="K35" s="89" t="str">
        <f t="shared" si="0"/>
        <v/>
      </c>
      <c r="L35" s="269">
        <v>1</v>
      </c>
      <c r="M35" s="645"/>
      <c r="N35" s="270">
        <f t="shared" si="1"/>
        <v>0</v>
      </c>
      <c r="O35" s="630"/>
      <c r="P35" s="633"/>
      <c r="Q35" s="636"/>
      <c r="R35" s="141"/>
    </row>
    <row r="36" spans="1:20" s="39" customFormat="1" ht="85.9" customHeight="1" x14ac:dyDescent="0.35">
      <c r="A36" s="666"/>
      <c r="B36" s="651"/>
      <c r="C36" s="654"/>
      <c r="D36" s="391" t="str">
        <f>"Arbres sénescents disséminés SAPIN PECTINE"</f>
        <v>Arbres sénescents disséminés SAPIN PECTINE</v>
      </c>
      <c r="E36" s="392" t="s">
        <v>1026</v>
      </c>
      <c r="F36" s="399">
        <v>111</v>
      </c>
      <c r="G36" s="501"/>
      <c r="H36" s="396" t="s">
        <v>1020</v>
      </c>
      <c r="I36" s="627"/>
      <c r="J36" s="642"/>
      <c r="K36" s="89" t="str">
        <f t="shared" si="0"/>
        <v/>
      </c>
      <c r="L36" s="269">
        <v>1</v>
      </c>
      <c r="M36" s="645"/>
      <c r="N36" s="270">
        <f t="shared" si="1"/>
        <v>0</v>
      </c>
      <c r="O36" s="630"/>
      <c r="P36" s="633"/>
      <c r="Q36" s="636"/>
      <c r="R36" s="141"/>
    </row>
    <row r="37" spans="1:20" s="39" customFormat="1" ht="85.9" customHeight="1" thickBot="1" x14ac:dyDescent="0.4">
      <c r="A37" s="667"/>
      <c r="B37" s="652"/>
      <c r="C37" s="655"/>
      <c r="D37" s="393" t="str">
        <f>"Arbres sénescents disséminés AUTRES RESINEUX"</f>
        <v>Arbres sénescents disséminés AUTRES RESINEUX</v>
      </c>
      <c r="E37" s="394" t="s">
        <v>1027</v>
      </c>
      <c r="F37" s="400">
        <v>78</v>
      </c>
      <c r="G37" s="502"/>
      <c r="H37" s="397" t="s">
        <v>1020</v>
      </c>
      <c r="I37" s="628"/>
      <c r="J37" s="643"/>
      <c r="K37" s="271" t="str">
        <f t="shared" si="0"/>
        <v/>
      </c>
      <c r="L37" s="272">
        <v>1</v>
      </c>
      <c r="M37" s="646"/>
      <c r="N37" s="273">
        <f t="shared" si="1"/>
        <v>0</v>
      </c>
      <c r="O37" s="631"/>
      <c r="P37" s="634"/>
      <c r="Q37" s="637"/>
      <c r="R37" s="381"/>
    </row>
    <row r="38" spans="1:20" s="39" customFormat="1" x14ac:dyDescent="0.35">
      <c r="M38" s="146"/>
      <c r="N38" s="223"/>
      <c r="O38" s="274"/>
      <c r="P38" s="274"/>
      <c r="Q38" s="222"/>
      <c r="R38" s="222"/>
      <c r="S38" s="222"/>
      <c r="T38" s="222"/>
    </row>
    <row r="39" spans="1:20" s="39" customFormat="1" ht="21.75" thickBot="1" x14ac:dyDescent="0.4">
      <c r="M39" s="146"/>
      <c r="N39" s="223"/>
      <c r="O39" s="274"/>
      <c r="P39" s="274"/>
      <c r="Q39" s="222"/>
      <c r="R39" s="222"/>
      <c r="S39" s="222"/>
      <c r="T39" s="222"/>
    </row>
    <row r="40" spans="1:20" s="39" customFormat="1" ht="181.15" customHeight="1" thickBot="1" x14ac:dyDescent="0.4">
      <c r="A40" s="241" t="s">
        <v>1004</v>
      </c>
      <c r="B40" s="242" t="s">
        <v>1034</v>
      </c>
      <c r="C40" s="242" t="s">
        <v>1031</v>
      </c>
      <c r="D40" s="242" t="s">
        <v>577</v>
      </c>
      <c r="E40" s="242" t="s">
        <v>578</v>
      </c>
      <c r="F40" s="242" t="s">
        <v>1005</v>
      </c>
      <c r="G40" s="242" t="s">
        <v>9</v>
      </c>
      <c r="H40" s="243" t="s">
        <v>1006</v>
      </c>
      <c r="I40" s="244" t="s">
        <v>1007</v>
      </c>
      <c r="J40" s="244" t="s">
        <v>1008</v>
      </c>
      <c r="K40" s="244" t="s">
        <v>1009</v>
      </c>
      <c r="L40" s="244" t="s">
        <v>817</v>
      </c>
      <c r="M40" s="243" t="s">
        <v>1010</v>
      </c>
      <c r="N40" s="243" t="s">
        <v>1033</v>
      </c>
      <c r="O40" s="245" t="s">
        <v>1011</v>
      </c>
      <c r="P40" s="243" t="s">
        <v>1012</v>
      </c>
      <c r="Q40" s="246" t="s">
        <v>1030</v>
      </c>
      <c r="R40" s="247" t="s">
        <v>1013</v>
      </c>
      <c r="S40" s="222"/>
      <c r="T40" s="222"/>
    </row>
    <row r="41" spans="1:20" s="39" customFormat="1" ht="106.9" customHeight="1" thickBot="1" x14ac:dyDescent="0.4">
      <c r="A41" s="647" t="str">
        <f>IF($B18="","",$B$18)</f>
        <v/>
      </c>
      <c r="B41" s="387" t="s">
        <v>1014</v>
      </c>
      <c r="C41" s="388" t="s">
        <v>1015</v>
      </c>
      <c r="D41" s="389" t="s">
        <v>868</v>
      </c>
      <c r="E41" s="390" t="s">
        <v>878</v>
      </c>
      <c r="F41" s="398">
        <v>2000</v>
      </c>
      <c r="G41" s="500"/>
      <c r="H41" s="395" t="s">
        <v>561</v>
      </c>
      <c r="I41" s="382"/>
      <c r="J41" s="383"/>
      <c r="K41" s="91" t="str">
        <f t="shared" ref="K41:K49" si="2">IFERROR(IF(ISBLANK(D41),"",IF(INDEX(Valid,(MATCH(D41,S_Action_total,0)))="X","Le nombre d'intervention pour cette action est de 1","")),"")</f>
        <v/>
      </c>
      <c r="L41" s="264">
        <v>1</v>
      </c>
      <c r="M41" s="644" t="str">
        <f>IF($A41="","Renseigner le nom de l'îlot à l'étape 1",IF(G41&lt;0.5,"Non,les 0,5 ha ne sont pas atteints, l'action et les sous actions ne sont pas éligibles",IF(G41&gt;=0.5,"Oui")))</f>
        <v>Renseigner le nom de l'îlot à l'étape 1</v>
      </c>
      <c r="N41" s="265">
        <f>IF($A41=$B18,IFERROR(IF(ISBLANK(F41),"",IF(K41="",G41*F41*L41,G41*F41)),""))</f>
        <v>0</v>
      </c>
      <c r="O41" s="383"/>
      <c r="P41" s="383"/>
      <c r="Q41" s="266">
        <f>IF(Q42=0,0,IF(G41&gt;=0.5,N41,0))</f>
        <v>0</v>
      </c>
      <c r="R41" s="140"/>
      <c r="S41" s="222"/>
      <c r="T41" s="222"/>
    </row>
    <row r="42" spans="1:20" s="39" customFormat="1" ht="63" customHeight="1" x14ac:dyDescent="0.35">
      <c r="A42" s="648"/>
      <c r="B42" s="650" t="s">
        <v>1016</v>
      </c>
      <c r="C42" s="653" t="s">
        <v>1017</v>
      </c>
      <c r="D42" s="391" t="s">
        <v>1018</v>
      </c>
      <c r="E42" s="392" t="s">
        <v>1019</v>
      </c>
      <c r="F42" s="399">
        <v>161</v>
      </c>
      <c r="G42" s="501"/>
      <c r="H42" s="396" t="s">
        <v>1020</v>
      </c>
      <c r="I42" s="626">
        <f>IFERROR(SUM(G42:G49)/G41,0)</f>
        <v>0</v>
      </c>
      <c r="J42" s="641" t="str">
        <f>IF(I42&lt;10,"Le nombre minimum d'arbre pour la sous-action 1 est inférieur à 10 par hectare; l'action n'est pas éligible (colonne J)",IF(I42&gt;=10,"Le nombre de 10 arbres par hectare est atteint",""))</f>
        <v>Le nombre minimum d'arbre pour la sous-action 1 est inférieur à 10 par hectare; l'action n'est pas éligible (colonne J)</v>
      </c>
      <c r="K42" s="89" t="str">
        <f t="shared" si="2"/>
        <v/>
      </c>
      <c r="L42" s="269">
        <v>1</v>
      </c>
      <c r="M42" s="645"/>
      <c r="N42" s="270">
        <f>IFERROR(IF(ISBLANK($F42),"",IF($K42="",$G42*$F42*$L42,$G42*$F42)),"")</f>
        <v>0</v>
      </c>
      <c r="O42" s="629">
        <f>IF(G41=0,0,SUM(N42:N49)/G41)</f>
        <v>0</v>
      </c>
      <c r="P42" s="632" t="str">
        <f>IF(AND(G41&gt;=0.5,I42&gt;=10),IF(O42&gt;2500,"Le plafond est dépassé est sera plafonné à 2500 €  par hectare en colonne Q",IF(O42&lt;=2500,"Le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42" s="635">
        <f>IF(OR(G41&lt;0.5,I42&lt;10),0,IF(O42&lt;=2500,SUM(N42:N49),2500*G41))</f>
        <v>0</v>
      </c>
      <c r="R42" s="141"/>
      <c r="S42" s="222"/>
      <c r="T42" s="222"/>
    </row>
    <row r="43" spans="1:20" s="39" customFormat="1" ht="63" x14ac:dyDescent="0.35">
      <c r="A43" s="648"/>
      <c r="B43" s="651"/>
      <c r="C43" s="654"/>
      <c r="D43" s="391" t="str">
        <f>"Arbres sénescents disséminés HÊTRE"</f>
        <v>Arbres sénescents disséminés HÊTRE</v>
      </c>
      <c r="E43" s="392" t="s">
        <v>1021</v>
      </c>
      <c r="F43" s="399">
        <v>120</v>
      </c>
      <c r="G43" s="501"/>
      <c r="H43" s="396" t="s">
        <v>1020</v>
      </c>
      <c r="I43" s="627"/>
      <c r="J43" s="642"/>
      <c r="K43" s="89" t="str">
        <f t="shared" si="2"/>
        <v/>
      </c>
      <c r="L43" s="269">
        <v>1</v>
      </c>
      <c r="M43" s="645"/>
      <c r="N43" s="270">
        <f t="shared" ref="N43:N49" si="3">IFERROR(IF(ISBLANK(F43),"",IF(K43="",G43*F43*L43,G43*F43)),"")</f>
        <v>0</v>
      </c>
      <c r="O43" s="630"/>
      <c r="P43" s="633"/>
      <c r="Q43" s="636"/>
      <c r="R43" s="141"/>
      <c r="S43" s="222"/>
      <c r="T43" s="222"/>
    </row>
    <row r="44" spans="1:20" s="39" customFormat="1" ht="63" x14ac:dyDescent="0.35">
      <c r="A44" s="648"/>
      <c r="B44" s="651"/>
      <c r="C44" s="654"/>
      <c r="D44" s="391" t="str">
        <f>"Arbres sénescents disséminés ERABLE"</f>
        <v>Arbres sénescents disséminés ERABLE</v>
      </c>
      <c r="E44" s="392" t="s">
        <v>1022</v>
      </c>
      <c r="F44" s="399">
        <v>82</v>
      </c>
      <c r="G44" s="501"/>
      <c r="H44" s="396" t="s">
        <v>1020</v>
      </c>
      <c r="I44" s="627"/>
      <c r="J44" s="642"/>
      <c r="K44" s="89" t="str">
        <f t="shared" si="2"/>
        <v/>
      </c>
      <c r="L44" s="269">
        <v>1</v>
      </c>
      <c r="M44" s="645"/>
      <c r="N44" s="270">
        <f t="shared" si="3"/>
        <v>0</v>
      </c>
      <c r="O44" s="630"/>
      <c r="P44" s="633"/>
      <c r="Q44" s="636"/>
      <c r="R44" s="141"/>
      <c r="S44" s="222"/>
      <c r="T44" s="222"/>
    </row>
    <row r="45" spans="1:20" s="39" customFormat="1" ht="63" x14ac:dyDescent="0.35">
      <c r="A45" s="648"/>
      <c r="B45" s="651"/>
      <c r="C45" s="654"/>
      <c r="D45" s="391" t="str">
        <f>"Arbres sénescents disséminés FRÊNE"</f>
        <v>Arbres sénescents disséminés FRÊNE</v>
      </c>
      <c r="E45" s="392" t="s">
        <v>1023</v>
      </c>
      <c r="F45" s="399">
        <v>94</v>
      </c>
      <c r="G45" s="501"/>
      <c r="H45" s="396" t="s">
        <v>1020</v>
      </c>
      <c r="I45" s="627"/>
      <c r="J45" s="642"/>
      <c r="K45" s="89" t="str">
        <f t="shared" si="2"/>
        <v/>
      </c>
      <c r="L45" s="269">
        <v>1</v>
      </c>
      <c r="M45" s="645"/>
      <c r="N45" s="270">
        <f t="shared" si="3"/>
        <v>0</v>
      </c>
      <c r="O45" s="630"/>
      <c r="P45" s="633"/>
      <c r="Q45" s="636"/>
      <c r="R45" s="141"/>
      <c r="S45" s="222"/>
      <c r="T45" s="222"/>
    </row>
    <row r="46" spans="1:20" s="39" customFormat="1" ht="63" x14ac:dyDescent="0.35">
      <c r="A46" s="648"/>
      <c r="B46" s="651"/>
      <c r="C46" s="654"/>
      <c r="D46" s="391" t="str">
        <f>"Arbres sénescents disséminés AUTRES FEUILLUS"</f>
        <v>Arbres sénescents disséminés AUTRES FEUILLUS</v>
      </c>
      <c r="E46" s="392" t="s">
        <v>1024</v>
      </c>
      <c r="F46" s="399">
        <v>67</v>
      </c>
      <c r="G46" s="501"/>
      <c r="H46" s="396" t="s">
        <v>1020</v>
      </c>
      <c r="I46" s="627"/>
      <c r="J46" s="642"/>
      <c r="K46" s="89" t="str">
        <f t="shared" si="2"/>
        <v/>
      </c>
      <c r="L46" s="269">
        <v>1</v>
      </c>
      <c r="M46" s="645"/>
      <c r="N46" s="270">
        <f t="shared" si="3"/>
        <v>0</v>
      </c>
      <c r="O46" s="630"/>
      <c r="P46" s="633"/>
      <c r="Q46" s="636"/>
      <c r="R46" s="141"/>
      <c r="S46" s="222"/>
      <c r="T46" s="222"/>
    </row>
    <row r="47" spans="1:20" s="39" customFormat="1" ht="63" x14ac:dyDescent="0.35">
      <c r="A47" s="648"/>
      <c r="B47" s="651"/>
      <c r="C47" s="654"/>
      <c r="D47" s="391" t="str">
        <f>"Arbres sénescents disséminés PIN MARITIME"</f>
        <v>Arbres sénescents disséminés PIN MARITIME</v>
      </c>
      <c r="E47" s="392" t="s">
        <v>1025</v>
      </c>
      <c r="F47" s="399">
        <v>78</v>
      </c>
      <c r="G47" s="501"/>
      <c r="H47" s="396" t="s">
        <v>1020</v>
      </c>
      <c r="I47" s="627"/>
      <c r="J47" s="642"/>
      <c r="K47" s="89" t="str">
        <f t="shared" si="2"/>
        <v/>
      </c>
      <c r="L47" s="269">
        <v>1</v>
      </c>
      <c r="M47" s="645"/>
      <c r="N47" s="270">
        <f t="shared" si="3"/>
        <v>0</v>
      </c>
      <c r="O47" s="630"/>
      <c r="P47" s="633"/>
      <c r="Q47" s="636"/>
      <c r="R47" s="141"/>
      <c r="S47" s="222"/>
      <c r="T47" s="222"/>
    </row>
    <row r="48" spans="1:20" s="39" customFormat="1" ht="63" x14ac:dyDescent="0.35">
      <c r="A48" s="648"/>
      <c r="B48" s="651"/>
      <c r="C48" s="654"/>
      <c r="D48" s="391" t="str">
        <f>"Arbres sénescents disséminés SAPIN PECTINE"</f>
        <v>Arbres sénescents disséminés SAPIN PECTINE</v>
      </c>
      <c r="E48" s="392" t="s">
        <v>1026</v>
      </c>
      <c r="F48" s="399">
        <v>111</v>
      </c>
      <c r="G48" s="501"/>
      <c r="H48" s="396" t="s">
        <v>1020</v>
      </c>
      <c r="I48" s="627"/>
      <c r="J48" s="642"/>
      <c r="K48" s="89" t="str">
        <f t="shared" si="2"/>
        <v/>
      </c>
      <c r="L48" s="269">
        <v>1</v>
      </c>
      <c r="M48" s="645"/>
      <c r="N48" s="270">
        <f t="shared" si="3"/>
        <v>0</v>
      </c>
      <c r="O48" s="630"/>
      <c r="P48" s="633"/>
      <c r="Q48" s="636"/>
      <c r="R48" s="141"/>
      <c r="S48" s="222"/>
      <c r="T48" s="222"/>
    </row>
    <row r="49" spans="1:20" s="39" customFormat="1" ht="63.75" thickBot="1" x14ac:dyDescent="0.4">
      <c r="A49" s="649"/>
      <c r="B49" s="652"/>
      <c r="C49" s="655"/>
      <c r="D49" s="393" t="str">
        <f>"Arbres sénescents disséminés AUTRES RESINEUX"</f>
        <v>Arbres sénescents disséminés AUTRES RESINEUX</v>
      </c>
      <c r="E49" s="394" t="s">
        <v>1027</v>
      </c>
      <c r="F49" s="400">
        <v>78</v>
      </c>
      <c r="G49" s="502"/>
      <c r="H49" s="397" t="s">
        <v>1020</v>
      </c>
      <c r="I49" s="628"/>
      <c r="J49" s="643"/>
      <c r="K49" s="271" t="str">
        <f t="shared" si="2"/>
        <v/>
      </c>
      <c r="L49" s="272">
        <v>1</v>
      </c>
      <c r="M49" s="646"/>
      <c r="N49" s="273">
        <f t="shared" si="3"/>
        <v>0</v>
      </c>
      <c r="O49" s="631"/>
      <c r="P49" s="634"/>
      <c r="Q49" s="637"/>
      <c r="R49" s="381"/>
      <c r="S49" s="222"/>
      <c r="T49" s="222"/>
    </row>
    <row r="50" spans="1:20" s="39" customFormat="1" x14ac:dyDescent="0.35">
      <c r="M50" s="146"/>
      <c r="N50" s="223"/>
      <c r="O50" s="274"/>
      <c r="P50" s="274"/>
      <c r="Q50" s="222"/>
      <c r="R50" s="222"/>
      <c r="S50" s="222"/>
      <c r="T50" s="222"/>
    </row>
    <row r="51" spans="1:20" s="39" customFormat="1" hidden="1" x14ac:dyDescent="0.35">
      <c r="M51" s="146"/>
      <c r="N51" s="223"/>
      <c r="O51" s="274"/>
      <c r="P51" s="274"/>
      <c r="Q51" s="222"/>
      <c r="R51" s="222"/>
      <c r="S51" s="222"/>
      <c r="T51" s="222"/>
    </row>
    <row r="52" spans="1:20" s="39" customFormat="1" ht="21.75" thickBot="1" x14ac:dyDescent="0.4">
      <c r="M52" s="146"/>
      <c r="N52" s="223"/>
      <c r="O52" s="274"/>
      <c r="P52" s="274"/>
      <c r="Q52" s="222"/>
      <c r="R52" s="222"/>
      <c r="S52" s="222"/>
      <c r="T52" s="222"/>
    </row>
    <row r="53" spans="1:20" s="39" customFormat="1" ht="150.75" customHeight="1" thickBot="1" x14ac:dyDescent="0.4">
      <c r="A53" s="241" t="s">
        <v>1004</v>
      </c>
      <c r="B53" s="242" t="s">
        <v>1034</v>
      </c>
      <c r="C53" s="242" t="s">
        <v>1031</v>
      </c>
      <c r="D53" s="242" t="s">
        <v>577</v>
      </c>
      <c r="E53" s="242" t="s">
        <v>578</v>
      </c>
      <c r="F53" s="242" t="s">
        <v>1005</v>
      </c>
      <c r="G53" s="242" t="s">
        <v>9</v>
      </c>
      <c r="H53" s="243" t="s">
        <v>1006</v>
      </c>
      <c r="I53" s="244" t="s">
        <v>1007</v>
      </c>
      <c r="J53" s="244" t="s">
        <v>1008</v>
      </c>
      <c r="K53" s="244" t="s">
        <v>1009</v>
      </c>
      <c r="L53" s="244" t="s">
        <v>817</v>
      </c>
      <c r="M53" s="243" t="s">
        <v>1010</v>
      </c>
      <c r="N53" s="243" t="s">
        <v>1033</v>
      </c>
      <c r="O53" s="245" t="s">
        <v>1011</v>
      </c>
      <c r="P53" s="243" t="s">
        <v>1012</v>
      </c>
      <c r="Q53" s="246" t="s">
        <v>1030</v>
      </c>
      <c r="R53" s="247" t="s">
        <v>1013</v>
      </c>
      <c r="S53" s="222"/>
      <c r="T53" s="222"/>
    </row>
    <row r="54" spans="1:20" s="39" customFormat="1" ht="71.45" customHeight="1" thickBot="1" x14ac:dyDescent="0.4">
      <c r="A54" s="647" t="str">
        <f>IF($B19="","",$B$19)</f>
        <v/>
      </c>
      <c r="B54" s="387" t="s">
        <v>1014</v>
      </c>
      <c r="C54" s="388" t="s">
        <v>1015</v>
      </c>
      <c r="D54" s="389" t="s">
        <v>868</v>
      </c>
      <c r="E54" s="390" t="s">
        <v>878</v>
      </c>
      <c r="F54" s="398">
        <v>2000</v>
      </c>
      <c r="G54" s="500"/>
      <c r="H54" s="395" t="s">
        <v>561</v>
      </c>
      <c r="I54" s="382"/>
      <c r="J54" s="383"/>
      <c r="K54" s="91" t="str">
        <f t="shared" ref="K54:K62" si="4">IFERROR(IF(ISBLANK(D54),"",IF(INDEX(Valid,(MATCH(D54,S_Action_total,0)))="X","Le nombre d'intervention pour cette action est de 1","")),"")</f>
        <v/>
      </c>
      <c r="L54" s="264">
        <v>1</v>
      </c>
      <c r="M54" s="644" t="str">
        <f>IF($A54="","Renseigner le nom de l'îlot à l'étape 1",IF(G54&lt;0.5,"Non,les 0,5 ha ne sont pas atteints, l'action et les sous actions ne sont pas éligibles",IF(G54&gt;=0.5,"Oui")))</f>
        <v>Renseigner le nom de l'îlot à l'étape 1</v>
      </c>
      <c r="N54" s="265">
        <f>IF($A54=$B19,IFERROR(IF(ISBLANK(F54),"",IF(K54="",G54*F54*L54,G54*F54)),""))</f>
        <v>0</v>
      </c>
      <c r="O54" s="383"/>
      <c r="P54" s="383"/>
      <c r="Q54" s="266">
        <f>IF(Q55=0,0,IF(G54&gt;=0.5,N54,0))</f>
        <v>0</v>
      </c>
      <c r="R54" s="140"/>
      <c r="S54" s="222"/>
      <c r="T54" s="222"/>
    </row>
    <row r="55" spans="1:20" s="39" customFormat="1" ht="63" customHeight="1" x14ac:dyDescent="0.35">
      <c r="A55" s="648"/>
      <c r="B55" s="650" t="s">
        <v>1016</v>
      </c>
      <c r="C55" s="653" t="s">
        <v>1017</v>
      </c>
      <c r="D55" s="391" t="s">
        <v>1018</v>
      </c>
      <c r="E55" s="392" t="s">
        <v>1019</v>
      </c>
      <c r="F55" s="399">
        <v>161</v>
      </c>
      <c r="G55" s="501"/>
      <c r="H55" s="396" t="s">
        <v>1020</v>
      </c>
      <c r="I55" s="626">
        <f>IFERROR(SUM(G55:G62)/G54,0)</f>
        <v>0</v>
      </c>
      <c r="J55" s="641" t="str">
        <f>IF(I55&lt;10,"Le nombre minimum d'arbre pour la sous-action 1 est inférieur à 10 par hectare; l'action n'est pas éligible (colonne J)",IF(I55&gt;=10,"Le nombre de 10 arbres par hectare est atteint",""))</f>
        <v>Le nombre minimum d'arbre pour la sous-action 1 est inférieur à 10 par hectare; l'action n'est pas éligible (colonne J)</v>
      </c>
      <c r="K55" s="89" t="str">
        <f t="shared" si="4"/>
        <v/>
      </c>
      <c r="L55" s="269">
        <v>1</v>
      </c>
      <c r="M55" s="645"/>
      <c r="N55" s="270">
        <f>IFERROR(IF(ISBLANK($F55),"",IF($K55="",$G55*$F55*$L55,$G55*$F55)),"")</f>
        <v>0</v>
      </c>
      <c r="O55" s="629">
        <f>IF(G54=0,0,SUM(N55:N62)/G54)</f>
        <v>0</v>
      </c>
      <c r="P55" s="632" t="str">
        <f>IF(AND(G54&gt;=0.5,I55&gt;=10),IF(O55&gt;2500,"Le plafond est dépassé est sera plafonné à 2500 €  par hectare en colonne Q",IF(O55&lt;=2500,"Le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55" s="635">
        <f>IF(OR(G54&lt;0.5,I55&lt;10),0,IF(O55&lt;=2500,SUM(N55:N62),2500*G54))</f>
        <v>0</v>
      </c>
      <c r="R55" s="141"/>
      <c r="S55" s="222"/>
      <c r="T55" s="222"/>
    </row>
    <row r="56" spans="1:20" s="39" customFormat="1" ht="63" x14ac:dyDescent="0.35">
      <c r="A56" s="648"/>
      <c r="B56" s="651"/>
      <c r="C56" s="654"/>
      <c r="D56" s="391" t="str">
        <f>"Arbres sénescents disséminés HÊTRE"</f>
        <v>Arbres sénescents disséminés HÊTRE</v>
      </c>
      <c r="E56" s="392" t="s">
        <v>1021</v>
      </c>
      <c r="F56" s="399">
        <v>120</v>
      </c>
      <c r="G56" s="501"/>
      <c r="H56" s="396" t="s">
        <v>1020</v>
      </c>
      <c r="I56" s="627"/>
      <c r="J56" s="642"/>
      <c r="K56" s="89" t="str">
        <f t="shared" si="4"/>
        <v/>
      </c>
      <c r="L56" s="269">
        <v>1</v>
      </c>
      <c r="M56" s="645"/>
      <c r="N56" s="270">
        <f t="shared" ref="N56:N62" si="5">IFERROR(IF(ISBLANK(F56),"",IF(K56="",G56*F56*L56,G56*F56)),"")</f>
        <v>0</v>
      </c>
      <c r="O56" s="630"/>
      <c r="P56" s="633"/>
      <c r="Q56" s="636"/>
      <c r="R56" s="141"/>
      <c r="S56" s="222"/>
      <c r="T56" s="222"/>
    </row>
    <row r="57" spans="1:20" s="39" customFormat="1" ht="63" x14ac:dyDescent="0.35">
      <c r="A57" s="648"/>
      <c r="B57" s="651"/>
      <c r="C57" s="654"/>
      <c r="D57" s="391" t="str">
        <f>"Arbres sénescents disséminés ERABLE"</f>
        <v>Arbres sénescents disséminés ERABLE</v>
      </c>
      <c r="E57" s="392" t="s">
        <v>1022</v>
      </c>
      <c r="F57" s="399">
        <v>82</v>
      </c>
      <c r="G57" s="501"/>
      <c r="H57" s="396" t="s">
        <v>1020</v>
      </c>
      <c r="I57" s="627"/>
      <c r="J57" s="642"/>
      <c r="K57" s="89" t="str">
        <f t="shared" si="4"/>
        <v/>
      </c>
      <c r="L57" s="269">
        <v>1</v>
      </c>
      <c r="M57" s="645"/>
      <c r="N57" s="270">
        <f t="shared" si="5"/>
        <v>0</v>
      </c>
      <c r="O57" s="630"/>
      <c r="P57" s="633"/>
      <c r="Q57" s="636"/>
      <c r="R57" s="141"/>
      <c r="S57" s="222"/>
      <c r="T57" s="222"/>
    </row>
    <row r="58" spans="1:20" s="39" customFormat="1" ht="63" x14ac:dyDescent="0.35">
      <c r="A58" s="648"/>
      <c r="B58" s="651"/>
      <c r="C58" s="654"/>
      <c r="D58" s="391" t="str">
        <f>"Arbres sénescents disséminés FRÊNE"</f>
        <v>Arbres sénescents disséminés FRÊNE</v>
      </c>
      <c r="E58" s="392" t="s">
        <v>1023</v>
      </c>
      <c r="F58" s="399">
        <v>94</v>
      </c>
      <c r="G58" s="501"/>
      <c r="H58" s="396" t="s">
        <v>1020</v>
      </c>
      <c r="I58" s="627"/>
      <c r="J58" s="642"/>
      <c r="K58" s="89" t="str">
        <f t="shared" si="4"/>
        <v/>
      </c>
      <c r="L58" s="269">
        <v>1</v>
      </c>
      <c r="M58" s="645"/>
      <c r="N58" s="270">
        <f t="shared" si="5"/>
        <v>0</v>
      </c>
      <c r="O58" s="630"/>
      <c r="P58" s="633"/>
      <c r="Q58" s="636"/>
      <c r="R58" s="141"/>
      <c r="S58" s="222"/>
      <c r="T58" s="222"/>
    </row>
    <row r="59" spans="1:20" s="39" customFormat="1" ht="63" x14ac:dyDescent="0.35">
      <c r="A59" s="648"/>
      <c r="B59" s="651"/>
      <c r="C59" s="654"/>
      <c r="D59" s="391" t="str">
        <f>"Arbres sénescents disséminés AUTRES FEUILLUS"</f>
        <v>Arbres sénescents disséminés AUTRES FEUILLUS</v>
      </c>
      <c r="E59" s="392" t="s">
        <v>1024</v>
      </c>
      <c r="F59" s="399">
        <v>67</v>
      </c>
      <c r="G59" s="501"/>
      <c r="H59" s="396" t="s">
        <v>1020</v>
      </c>
      <c r="I59" s="627"/>
      <c r="J59" s="642"/>
      <c r="K59" s="89" t="str">
        <f t="shared" si="4"/>
        <v/>
      </c>
      <c r="L59" s="269">
        <v>1</v>
      </c>
      <c r="M59" s="645"/>
      <c r="N59" s="270">
        <f t="shared" si="5"/>
        <v>0</v>
      </c>
      <c r="O59" s="630"/>
      <c r="P59" s="633"/>
      <c r="Q59" s="636"/>
      <c r="R59" s="141"/>
      <c r="S59" s="222"/>
      <c r="T59" s="222"/>
    </row>
    <row r="60" spans="1:20" s="39" customFormat="1" ht="63" x14ac:dyDescent="0.35">
      <c r="A60" s="648"/>
      <c r="B60" s="651"/>
      <c r="C60" s="654"/>
      <c r="D60" s="391" t="str">
        <f>"Arbres sénescents disséminés PIN MARITIME"</f>
        <v>Arbres sénescents disséminés PIN MARITIME</v>
      </c>
      <c r="E60" s="392" t="s">
        <v>1025</v>
      </c>
      <c r="F60" s="399">
        <v>78</v>
      </c>
      <c r="G60" s="501"/>
      <c r="H60" s="396" t="s">
        <v>1020</v>
      </c>
      <c r="I60" s="627"/>
      <c r="J60" s="642"/>
      <c r="K60" s="89" t="str">
        <f t="shared" si="4"/>
        <v/>
      </c>
      <c r="L60" s="269">
        <v>1</v>
      </c>
      <c r="M60" s="645"/>
      <c r="N60" s="270">
        <f t="shared" si="5"/>
        <v>0</v>
      </c>
      <c r="O60" s="630"/>
      <c r="P60" s="633"/>
      <c r="Q60" s="636"/>
      <c r="R60" s="141"/>
      <c r="S60" s="222"/>
      <c r="T60" s="222"/>
    </row>
    <row r="61" spans="1:20" s="39" customFormat="1" ht="63" x14ac:dyDescent="0.35">
      <c r="A61" s="648"/>
      <c r="B61" s="651"/>
      <c r="C61" s="654"/>
      <c r="D61" s="391" t="str">
        <f>"Arbres sénescents disséminés SAPIN PECTINE"</f>
        <v>Arbres sénescents disséminés SAPIN PECTINE</v>
      </c>
      <c r="E61" s="392" t="s">
        <v>1026</v>
      </c>
      <c r="F61" s="399">
        <v>111</v>
      </c>
      <c r="G61" s="501"/>
      <c r="H61" s="396" t="s">
        <v>1020</v>
      </c>
      <c r="I61" s="627"/>
      <c r="J61" s="642"/>
      <c r="K61" s="89" t="str">
        <f t="shared" si="4"/>
        <v/>
      </c>
      <c r="L61" s="269">
        <v>1</v>
      </c>
      <c r="M61" s="645"/>
      <c r="N61" s="270">
        <f t="shared" si="5"/>
        <v>0</v>
      </c>
      <c r="O61" s="630"/>
      <c r="P61" s="633"/>
      <c r="Q61" s="636"/>
      <c r="R61" s="141"/>
      <c r="S61" s="222"/>
      <c r="T61" s="222"/>
    </row>
    <row r="62" spans="1:20" s="39" customFormat="1" ht="63.75" thickBot="1" x14ac:dyDescent="0.4">
      <c r="A62" s="649"/>
      <c r="B62" s="652"/>
      <c r="C62" s="655"/>
      <c r="D62" s="393" t="str">
        <f>"Arbres sénescents disséminés AUTRES RESINEUX"</f>
        <v>Arbres sénescents disséminés AUTRES RESINEUX</v>
      </c>
      <c r="E62" s="394" t="s">
        <v>1027</v>
      </c>
      <c r="F62" s="400">
        <v>78</v>
      </c>
      <c r="G62" s="502"/>
      <c r="H62" s="397" t="s">
        <v>1020</v>
      </c>
      <c r="I62" s="628"/>
      <c r="J62" s="643"/>
      <c r="K62" s="271" t="str">
        <f t="shared" si="4"/>
        <v/>
      </c>
      <c r="L62" s="272">
        <v>1</v>
      </c>
      <c r="M62" s="646"/>
      <c r="N62" s="273">
        <f t="shared" si="5"/>
        <v>0</v>
      </c>
      <c r="O62" s="631"/>
      <c r="P62" s="634"/>
      <c r="Q62" s="637"/>
      <c r="R62" s="381"/>
      <c r="S62" s="222"/>
      <c r="T62" s="222"/>
    </row>
    <row r="63" spans="1:20" s="39" customFormat="1" x14ac:dyDescent="0.35">
      <c r="M63" s="146"/>
      <c r="N63" s="223"/>
      <c r="O63" s="274"/>
      <c r="P63" s="274"/>
      <c r="Q63" s="222"/>
      <c r="R63" s="222"/>
      <c r="S63" s="222"/>
      <c r="T63" s="222"/>
    </row>
    <row r="64" spans="1:20" s="39" customFormat="1" x14ac:dyDescent="0.35">
      <c r="M64" s="146"/>
      <c r="N64" s="223"/>
      <c r="O64" s="274"/>
      <c r="P64" s="274"/>
      <c r="Q64" s="222"/>
      <c r="R64" s="222"/>
      <c r="S64" s="222"/>
      <c r="T64" s="222"/>
    </row>
    <row r="65" spans="1:20" s="39" customFormat="1" ht="21.75" thickBot="1" x14ac:dyDescent="0.4">
      <c r="M65" s="146"/>
      <c r="N65" s="223"/>
      <c r="O65" s="274"/>
      <c r="P65" s="274"/>
      <c r="Q65" s="222"/>
      <c r="R65" s="222"/>
      <c r="S65" s="222"/>
      <c r="T65" s="222"/>
    </row>
    <row r="66" spans="1:20" s="39" customFormat="1" ht="152.25" customHeight="1" thickBot="1" x14ac:dyDescent="0.4">
      <c r="A66" s="241" t="s">
        <v>1004</v>
      </c>
      <c r="B66" s="242" t="s">
        <v>1034</v>
      </c>
      <c r="C66" s="242" t="s">
        <v>1031</v>
      </c>
      <c r="D66" s="242" t="s">
        <v>577</v>
      </c>
      <c r="E66" s="242" t="s">
        <v>578</v>
      </c>
      <c r="F66" s="242" t="s">
        <v>1005</v>
      </c>
      <c r="G66" s="242" t="s">
        <v>9</v>
      </c>
      <c r="H66" s="243" t="s">
        <v>1006</v>
      </c>
      <c r="I66" s="244" t="s">
        <v>1007</v>
      </c>
      <c r="J66" s="244" t="s">
        <v>1008</v>
      </c>
      <c r="K66" s="244" t="s">
        <v>1009</v>
      </c>
      <c r="L66" s="244" t="s">
        <v>817</v>
      </c>
      <c r="M66" s="243" t="s">
        <v>1010</v>
      </c>
      <c r="N66" s="243" t="s">
        <v>1033</v>
      </c>
      <c r="O66" s="245" t="s">
        <v>1011</v>
      </c>
      <c r="P66" s="243" t="s">
        <v>1012</v>
      </c>
      <c r="Q66" s="246" t="s">
        <v>1030</v>
      </c>
      <c r="R66" s="247" t="s">
        <v>1013</v>
      </c>
      <c r="S66" s="222"/>
      <c r="T66" s="222"/>
    </row>
    <row r="67" spans="1:20" s="39" customFormat="1" ht="75" customHeight="1" thickBot="1" x14ac:dyDescent="0.4">
      <c r="A67" s="647" t="str">
        <f>IF($B20="","",$B$20)</f>
        <v/>
      </c>
      <c r="B67" s="387" t="s">
        <v>1014</v>
      </c>
      <c r="C67" s="388" t="s">
        <v>1015</v>
      </c>
      <c r="D67" s="389" t="s">
        <v>868</v>
      </c>
      <c r="E67" s="390" t="s">
        <v>878</v>
      </c>
      <c r="F67" s="398">
        <v>2000</v>
      </c>
      <c r="G67" s="500"/>
      <c r="H67" s="395" t="s">
        <v>561</v>
      </c>
      <c r="I67" s="382"/>
      <c r="J67" s="383"/>
      <c r="K67" s="91" t="str">
        <f t="shared" ref="K67:K75" si="6">IFERROR(IF(ISBLANK(D67),"",IF(INDEX(Valid,(MATCH(D67,S_Action_total,0)))="X","Le nombre d'intervention pour cette action est de 1","")),"")</f>
        <v/>
      </c>
      <c r="L67" s="264">
        <v>1</v>
      </c>
      <c r="M67" s="644" t="str">
        <f>IF($A67="","Renseigner le nom de l'îlot à l'étape 1",IF(G67&lt;0.5,"Non,les 0,5 ha ne sont pas atteints, l'action et les sous actions ne sont pas éligibles",IF(G67&gt;=0.5,"Oui")))</f>
        <v>Renseigner le nom de l'îlot à l'étape 1</v>
      </c>
      <c r="N67" s="265">
        <f>IF($A67=$B20,IFERROR(IF(ISBLANK(F67),"",IF(K67="",G67*F67*L67,G67*F67)),""))</f>
        <v>0</v>
      </c>
      <c r="O67" s="383"/>
      <c r="P67" s="383"/>
      <c r="Q67" s="266">
        <f>IF(Q68=0,0,IF(G67&gt;=0.5,N67,0))</f>
        <v>0</v>
      </c>
      <c r="R67" s="140"/>
      <c r="S67" s="222"/>
      <c r="T67" s="222"/>
    </row>
    <row r="68" spans="1:20" s="39" customFormat="1" ht="63" customHeight="1" x14ac:dyDescent="0.35">
      <c r="A68" s="648"/>
      <c r="B68" s="650" t="s">
        <v>1016</v>
      </c>
      <c r="C68" s="653" t="s">
        <v>1017</v>
      </c>
      <c r="D68" s="391" t="s">
        <v>1018</v>
      </c>
      <c r="E68" s="392" t="s">
        <v>1019</v>
      </c>
      <c r="F68" s="399">
        <v>161</v>
      </c>
      <c r="G68" s="501"/>
      <c r="H68" s="396" t="s">
        <v>1020</v>
      </c>
      <c r="I68" s="626">
        <f>IFERROR(SUM(G68:G75)/G67,0)</f>
        <v>0</v>
      </c>
      <c r="J68" s="641" t="str">
        <f>IF(I68&lt;10,"Le nombre minimum d'arbre pour la sous-action 1 est inférieur à 10 par hectare; l'action n'est pas éligible (colonne J)",IF(I68&gt;=10,"Le nombre de 10 arbres par hectare est atteint",""))</f>
        <v>Le nombre minimum d'arbre pour la sous-action 1 est inférieur à 10 par hectare; l'action n'est pas éligible (colonne J)</v>
      </c>
      <c r="K68" s="89" t="str">
        <f t="shared" si="6"/>
        <v/>
      </c>
      <c r="L68" s="269">
        <v>1</v>
      </c>
      <c r="M68" s="645"/>
      <c r="N68" s="270">
        <f>IFERROR(IF(ISBLANK($F68),"",IF($K68="",$G68*$F68*$L68,$G68*$F68)),"")</f>
        <v>0</v>
      </c>
      <c r="O68" s="629">
        <f>IF(G67=0,0,SUM(N68:N75)/G67)</f>
        <v>0</v>
      </c>
      <c r="P68" s="632" t="str">
        <f>IF(AND(G67&gt;=0.5,I68&gt;=10),IF(O68&gt;2500,"Le plafond est dépassé est sera plafonné à 2500 €  par hectare en colonne Q",IF(O68&lt;=2500,"Le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68" s="635">
        <f>IF(OR(G67&lt;0.5,I68&lt;10),0,IF(O68&lt;=2500,SUM(N68:N75),2500*G67))</f>
        <v>0</v>
      </c>
      <c r="R68" s="141"/>
      <c r="S68" s="222"/>
      <c r="T68" s="222"/>
    </row>
    <row r="69" spans="1:20" s="39" customFormat="1" ht="63" x14ac:dyDescent="0.35">
      <c r="A69" s="648"/>
      <c r="B69" s="651"/>
      <c r="C69" s="654"/>
      <c r="D69" s="391" t="str">
        <f>"Arbres sénescents disséminés HÊTRE"</f>
        <v>Arbres sénescents disséminés HÊTRE</v>
      </c>
      <c r="E69" s="392" t="s">
        <v>1021</v>
      </c>
      <c r="F69" s="399">
        <v>120</v>
      </c>
      <c r="G69" s="501"/>
      <c r="H69" s="396" t="s">
        <v>1020</v>
      </c>
      <c r="I69" s="627"/>
      <c r="J69" s="642"/>
      <c r="K69" s="89" t="str">
        <f t="shared" si="6"/>
        <v/>
      </c>
      <c r="L69" s="269">
        <v>1</v>
      </c>
      <c r="M69" s="645"/>
      <c r="N69" s="270">
        <f t="shared" ref="N69:N75" si="7">IFERROR(IF(ISBLANK(F69),"",IF(K69="",G69*F69*L69,G69*F69)),"")</f>
        <v>0</v>
      </c>
      <c r="O69" s="630"/>
      <c r="P69" s="633"/>
      <c r="Q69" s="636"/>
      <c r="R69" s="141"/>
      <c r="S69" s="222"/>
      <c r="T69" s="222"/>
    </row>
    <row r="70" spans="1:20" s="39" customFormat="1" ht="63" x14ac:dyDescent="0.35">
      <c r="A70" s="648"/>
      <c r="B70" s="651"/>
      <c r="C70" s="654"/>
      <c r="D70" s="391" t="str">
        <f>"Arbres sénescents disséminés ERABLE"</f>
        <v>Arbres sénescents disséminés ERABLE</v>
      </c>
      <c r="E70" s="392" t="s">
        <v>1022</v>
      </c>
      <c r="F70" s="399">
        <v>82</v>
      </c>
      <c r="G70" s="501"/>
      <c r="H70" s="396" t="s">
        <v>1020</v>
      </c>
      <c r="I70" s="627"/>
      <c r="J70" s="642"/>
      <c r="K70" s="89" t="str">
        <f t="shared" si="6"/>
        <v/>
      </c>
      <c r="L70" s="269">
        <v>1</v>
      </c>
      <c r="M70" s="645"/>
      <c r="N70" s="270">
        <f t="shared" si="7"/>
        <v>0</v>
      </c>
      <c r="O70" s="630"/>
      <c r="P70" s="633"/>
      <c r="Q70" s="636"/>
      <c r="R70" s="141"/>
      <c r="S70" s="222"/>
      <c r="T70" s="222"/>
    </row>
    <row r="71" spans="1:20" s="39" customFormat="1" ht="63" x14ac:dyDescent="0.35">
      <c r="A71" s="648"/>
      <c r="B71" s="651"/>
      <c r="C71" s="654"/>
      <c r="D71" s="391" t="str">
        <f>"Arbres sénescents disséminés FRÊNE"</f>
        <v>Arbres sénescents disséminés FRÊNE</v>
      </c>
      <c r="E71" s="392" t="s">
        <v>1023</v>
      </c>
      <c r="F71" s="399">
        <v>94</v>
      </c>
      <c r="G71" s="501"/>
      <c r="H71" s="396" t="s">
        <v>1020</v>
      </c>
      <c r="I71" s="627"/>
      <c r="J71" s="642"/>
      <c r="K71" s="89" t="str">
        <f t="shared" si="6"/>
        <v/>
      </c>
      <c r="L71" s="269">
        <v>1</v>
      </c>
      <c r="M71" s="645"/>
      <c r="N71" s="270">
        <f t="shared" si="7"/>
        <v>0</v>
      </c>
      <c r="O71" s="630"/>
      <c r="P71" s="633"/>
      <c r="Q71" s="636"/>
      <c r="R71" s="141"/>
      <c r="S71" s="222"/>
      <c r="T71" s="222"/>
    </row>
    <row r="72" spans="1:20" s="39" customFormat="1" ht="63" x14ac:dyDescent="0.35">
      <c r="A72" s="648"/>
      <c r="B72" s="651"/>
      <c r="C72" s="654"/>
      <c r="D72" s="391" t="str">
        <f>"Arbres sénescents disséminés AUTRES FEUILLUS"</f>
        <v>Arbres sénescents disséminés AUTRES FEUILLUS</v>
      </c>
      <c r="E72" s="392" t="s">
        <v>1024</v>
      </c>
      <c r="F72" s="399">
        <v>67</v>
      </c>
      <c r="G72" s="501"/>
      <c r="H72" s="396" t="s">
        <v>1020</v>
      </c>
      <c r="I72" s="627"/>
      <c r="J72" s="642"/>
      <c r="K72" s="89" t="str">
        <f t="shared" si="6"/>
        <v/>
      </c>
      <c r="L72" s="269">
        <v>1</v>
      </c>
      <c r="M72" s="645"/>
      <c r="N72" s="270">
        <f t="shared" si="7"/>
        <v>0</v>
      </c>
      <c r="O72" s="630"/>
      <c r="P72" s="633"/>
      <c r="Q72" s="636"/>
      <c r="R72" s="141"/>
      <c r="S72" s="222"/>
      <c r="T72" s="222"/>
    </row>
    <row r="73" spans="1:20" s="39" customFormat="1" ht="63" x14ac:dyDescent="0.35">
      <c r="A73" s="648"/>
      <c r="B73" s="651"/>
      <c r="C73" s="654"/>
      <c r="D73" s="391" t="str">
        <f>"Arbres sénescents disséminés PIN MARITIME"</f>
        <v>Arbres sénescents disséminés PIN MARITIME</v>
      </c>
      <c r="E73" s="392" t="s">
        <v>1025</v>
      </c>
      <c r="F73" s="399">
        <v>78</v>
      </c>
      <c r="G73" s="501"/>
      <c r="H73" s="396" t="s">
        <v>1020</v>
      </c>
      <c r="I73" s="627"/>
      <c r="J73" s="642"/>
      <c r="K73" s="89" t="str">
        <f t="shared" si="6"/>
        <v/>
      </c>
      <c r="L73" s="269">
        <v>1</v>
      </c>
      <c r="M73" s="645"/>
      <c r="N73" s="270">
        <f t="shared" si="7"/>
        <v>0</v>
      </c>
      <c r="O73" s="630"/>
      <c r="P73" s="633"/>
      <c r="Q73" s="636"/>
      <c r="R73" s="141"/>
      <c r="S73" s="222"/>
      <c r="T73" s="222"/>
    </row>
    <row r="74" spans="1:20" s="39" customFormat="1" ht="63" x14ac:dyDescent="0.35">
      <c r="A74" s="648"/>
      <c r="B74" s="651"/>
      <c r="C74" s="654"/>
      <c r="D74" s="391" t="str">
        <f>"Arbres sénescents disséminés SAPIN PECTINE"</f>
        <v>Arbres sénescents disséminés SAPIN PECTINE</v>
      </c>
      <c r="E74" s="392" t="s">
        <v>1026</v>
      </c>
      <c r="F74" s="399">
        <v>111</v>
      </c>
      <c r="G74" s="501"/>
      <c r="H74" s="396" t="s">
        <v>1020</v>
      </c>
      <c r="I74" s="627"/>
      <c r="J74" s="642"/>
      <c r="K74" s="89" t="str">
        <f t="shared" si="6"/>
        <v/>
      </c>
      <c r="L74" s="269">
        <v>1</v>
      </c>
      <c r="M74" s="645"/>
      <c r="N74" s="270">
        <f t="shared" si="7"/>
        <v>0</v>
      </c>
      <c r="O74" s="630"/>
      <c r="P74" s="633"/>
      <c r="Q74" s="636"/>
      <c r="R74" s="141"/>
      <c r="S74" s="222"/>
      <c r="T74" s="222"/>
    </row>
    <row r="75" spans="1:20" s="39" customFormat="1" ht="63.75" thickBot="1" x14ac:dyDescent="0.4">
      <c r="A75" s="649"/>
      <c r="B75" s="652"/>
      <c r="C75" s="655"/>
      <c r="D75" s="393" t="str">
        <f>"Arbres sénescents disséminés AUTRES RESINEUX"</f>
        <v>Arbres sénescents disséminés AUTRES RESINEUX</v>
      </c>
      <c r="E75" s="394" t="s">
        <v>1027</v>
      </c>
      <c r="F75" s="400">
        <v>78</v>
      </c>
      <c r="G75" s="502"/>
      <c r="H75" s="397" t="s">
        <v>1020</v>
      </c>
      <c r="I75" s="628"/>
      <c r="J75" s="643"/>
      <c r="K75" s="271" t="str">
        <f t="shared" si="6"/>
        <v/>
      </c>
      <c r="L75" s="272">
        <v>1</v>
      </c>
      <c r="M75" s="646"/>
      <c r="N75" s="273">
        <f t="shared" si="7"/>
        <v>0</v>
      </c>
      <c r="O75" s="631"/>
      <c r="P75" s="634"/>
      <c r="Q75" s="637"/>
      <c r="R75" s="381"/>
      <c r="S75" s="222"/>
      <c r="T75" s="222"/>
    </row>
    <row r="76" spans="1:20" s="39" customFormat="1" x14ac:dyDescent="0.35">
      <c r="M76" s="146"/>
      <c r="N76" s="223"/>
      <c r="O76" s="274"/>
      <c r="P76" s="274"/>
      <c r="Q76" s="222"/>
      <c r="R76" s="222"/>
      <c r="S76" s="222"/>
      <c r="T76" s="222"/>
    </row>
    <row r="77" spans="1:20" s="39" customFormat="1" x14ac:dyDescent="0.35">
      <c r="M77" s="146"/>
      <c r="N77" s="223"/>
      <c r="O77" s="274"/>
      <c r="P77" s="274"/>
      <c r="Q77" s="222"/>
      <c r="R77" s="222"/>
      <c r="S77" s="222"/>
      <c r="T77" s="222"/>
    </row>
    <row r="78" spans="1:20" s="39" customFormat="1" x14ac:dyDescent="0.35">
      <c r="M78" s="146"/>
      <c r="N78" s="223"/>
      <c r="O78" s="274"/>
      <c r="P78" s="274"/>
      <c r="Q78" s="222"/>
      <c r="R78" s="222"/>
      <c r="S78" s="222"/>
      <c r="T78" s="222"/>
    </row>
    <row r="79" spans="1:20" s="39" customFormat="1" x14ac:dyDescent="0.35">
      <c r="M79" s="146"/>
      <c r="N79" s="223"/>
      <c r="O79" s="274"/>
      <c r="P79" s="274"/>
      <c r="Q79" s="222"/>
      <c r="R79" s="222"/>
      <c r="S79" s="222"/>
      <c r="T79" s="222"/>
    </row>
    <row r="80" spans="1:20" s="39" customFormat="1" ht="21.75" thickBot="1" x14ac:dyDescent="0.4">
      <c r="M80" s="146"/>
      <c r="N80" s="223"/>
      <c r="O80" s="274"/>
      <c r="P80" s="274"/>
      <c r="Q80" s="222"/>
      <c r="R80" s="222"/>
      <c r="S80" s="222"/>
      <c r="T80" s="222"/>
    </row>
    <row r="81" spans="1:20" s="73" customFormat="1" ht="150.75" customHeight="1" thickBot="1" x14ac:dyDescent="0.4">
      <c r="A81" s="241" t="s">
        <v>1004</v>
      </c>
      <c r="B81" s="242" t="s">
        <v>1034</v>
      </c>
      <c r="C81" s="242" t="s">
        <v>1031</v>
      </c>
      <c r="D81" s="242" t="s">
        <v>577</v>
      </c>
      <c r="E81" s="242" t="s">
        <v>578</v>
      </c>
      <c r="F81" s="242" t="s">
        <v>1005</v>
      </c>
      <c r="G81" s="242" t="s">
        <v>9</v>
      </c>
      <c r="H81" s="243" t="s">
        <v>1006</v>
      </c>
      <c r="I81" s="244" t="s">
        <v>1007</v>
      </c>
      <c r="J81" s="244" t="s">
        <v>1008</v>
      </c>
      <c r="K81" s="244" t="s">
        <v>1009</v>
      </c>
      <c r="L81" s="244" t="s">
        <v>817</v>
      </c>
      <c r="M81" s="243" t="s">
        <v>1010</v>
      </c>
      <c r="N81" s="243" t="s">
        <v>1033</v>
      </c>
      <c r="O81" s="245" t="s">
        <v>1011</v>
      </c>
      <c r="P81" s="243" t="s">
        <v>1012</v>
      </c>
      <c r="Q81" s="246" t="s">
        <v>1030</v>
      </c>
      <c r="R81" s="247" t="s">
        <v>1013</v>
      </c>
      <c r="S81" s="280"/>
      <c r="T81" s="280"/>
    </row>
    <row r="82" spans="1:20" s="73" customFormat="1" ht="126.75" thickBot="1" x14ac:dyDescent="0.4">
      <c r="A82" s="647" t="str">
        <f>IF($B21="","",$B$21)</f>
        <v/>
      </c>
      <c r="B82" s="387" t="s">
        <v>1014</v>
      </c>
      <c r="C82" s="388" t="s">
        <v>1015</v>
      </c>
      <c r="D82" s="389" t="s">
        <v>868</v>
      </c>
      <c r="E82" s="390" t="s">
        <v>878</v>
      </c>
      <c r="F82" s="398">
        <v>2000</v>
      </c>
      <c r="G82" s="500"/>
      <c r="H82" s="401" t="s">
        <v>561</v>
      </c>
      <c r="I82" s="382"/>
      <c r="J82" s="383"/>
      <c r="K82" s="91" t="str">
        <f t="shared" ref="K82:K90" si="8">IFERROR(IF(ISBLANK(D82),"",IF(INDEX(Valid,(MATCH(D82,S_Action_total,0)))="X","Le nombre d'intervention pour cette action est de 1","")),"")</f>
        <v/>
      </c>
      <c r="L82" s="264">
        <v>1</v>
      </c>
      <c r="M82" s="644" t="str">
        <f>IF($A82="","Renseigner le nom de l'îlot à l'étape 1",IF(G82&lt;0.5,"Non,les 0,5 ha ne sont pas atteints, l'action et les sous actions ne sont pas éligibles",IF(G82&gt;=0.5,"Oui")))</f>
        <v>Renseigner le nom de l'îlot à l'étape 1</v>
      </c>
      <c r="N82" s="493">
        <f>IF($A82=$B21,IFERROR(IF(ISBLANK(F82),"",IF(K82="",G82*F82*L82,G82*F82)),""))</f>
        <v>0</v>
      </c>
      <c r="O82" s="494"/>
      <c r="P82" s="494"/>
      <c r="Q82" s="495">
        <f>IF(Q83=0,0,IF(G82&gt;=0.5,N82,0))</f>
        <v>0</v>
      </c>
      <c r="R82" s="384"/>
      <c r="S82" s="280"/>
      <c r="T82" s="280"/>
    </row>
    <row r="83" spans="1:20" s="73" customFormat="1" ht="63.75" thickBot="1" x14ac:dyDescent="0.4">
      <c r="A83" s="648"/>
      <c r="B83" s="650" t="s">
        <v>1016</v>
      </c>
      <c r="C83" s="653" t="s">
        <v>1017</v>
      </c>
      <c r="D83" s="391" t="s">
        <v>1018</v>
      </c>
      <c r="E83" s="392" t="s">
        <v>1019</v>
      </c>
      <c r="F83" s="399">
        <v>161</v>
      </c>
      <c r="G83" s="501"/>
      <c r="H83" s="402" t="s">
        <v>1020</v>
      </c>
      <c r="I83" s="626">
        <f>IFERROR(SUM(G83:G90)/G82,0)</f>
        <v>0</v>
      </c>
      <c r="J83" s="641" t="str">
        <f>IF(I83&lt;10,"Le nombre minimum d'arbre pour la sous-action 1 est inférieur à 10 par hectare; l'action n'est pas éligible (colonne J)",IF(I83&gt;=10,"Le nombre de 10 arbres par hectare est atteint",""))</f>
        <v>Le nombre minimum d'arbre pour la sous-action 1 est inférieur à 10 par hectare; l'action n'est pas éligible (colonne J)</v>
      </c>
      <c r="K83" s="89" t="str">
        <f t="shared" si="8"/>
        <v/>
      </c>
      <c r="L83" s="269">
        <v>1</v>
      </c>
      <c r="M83" s="645"/>
      <c r="N83" s="496">
        <f>IFERROR(IF(ISBLANK($F83),"",IF($K83="",$G83*$F83*$L83,$G83*$F83)),"")</f>
        <v>0</v>
      </c>
      <c r="O83" s="638">
        <f>IF(G82=0,0,SUM(N83:N90)/G82)</f>
        <v>0</v>
      </c>
      <c r="P83" s="639" t="str">
        <f>IF(AND(G82&gt;=0.5,I83&gt;=10),IF(O83&gt;2500,"Le plafond est dépassé est sera plafonné à 2500 €  par hectare en colonne Q",IF(O83&lt;=2500,"Le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83" s="640">
        <f>IF(OR(G82&lt;0.5,I83&lt;10),0,IF(O83&lt;=2500,SUM(N83:N90),2500*G82))</f>
        <v>0</v>
      </c>
      <c r="R83" s="385"/>
      <c r="S83" s="280"/>
      <c r="T83" s="280"/>
    </row>
    <row r="84" spans="1:20" s="73" customFormat="1" ht="63.75" thickBot="1" x14ac:dyDescent="0.4">
      <c r="A84" s="648"/>
      <c r="B84" s="651"/>
      <c r="C84" s="654"/>
      <c r="D84" s="391" t="str">
        <f>"Arbres sénescents disséminés HÊTRE"</f>
        <v>Arbres sénescents disséminés HÊTRE</v>
      </c>
      <c r="E84" s="392" t="s">
        <v>1021</v>
      </c>
      <c r="F84" s="399">
        <v>120</v>
      </c>
      <c r="G84" s="501"/>
      <c r="H84" s="402" t="s">
        <v>1020</v>
      </c>
      <c r="I84" s="627"/>
      <c r="J84" s="642"/>
      <c r="K84" s="89" t="str">
        <f t="shared" si="8"/>
        <v/>
      </c>
      <c r="L84" s="269">
        <v>1</v>
      </c>
      <c r="M84" s="645"/>
      <c r="N84" s="496">
        <f t="shared" ref="N84:N90" si="9">IFERROR(IF(ISBLANK(F84),"",IF(K84="",G84*F84*L84,G84*F84)),"")</f>
        <v>0</v>
      </c>
      <c r="O84" s="638"/>
      <c r="P84" s="639"/>
      <c r="Q84" s="640"/>
      <c r="R84" s="385"/>
      <c r="S84" s="280"/>
      <c r="T84" s="280"/>
    </row>
    <row r="85" spans="1:20" s="73" customFormat="1" ht="63.75" thickBot="1" x14ac:dyDescent="0.4">
      <c r="A85" s="648"/>
      <c r="B85" s="651"/>
      <c r="C85" s="654"/>
      <c r="D85" s="391" t="str">
        <f>"Arbres sénescents disséminés ERABLE"</f>
        <v>Arbres sénescents disséminés ERABLE</v>
      </c>
      <c r="E85" s="392" t="s">
        <v>1022</v>
      </c>
      <c r="F85" s="399">
        <v>82</v>
      </c>
      <c r="G85" s="501"/>
      <c r="H85" s="402" t="s">
        <v>1020</v>
      </c>
      <c r="I85" s="627"/>
      <c r="J85" s="642"/>
      <c r="K85" s="89" t="str">
        <f t="shared" si="8"/>
        <v/>
      </c>
      <c r="L85" s="269">
        <v>1</v>
      </c>
      <c r="M85" s="645"/>
      <c r="N85" s="496">
        <f t="shared" si="9"/>
        <v>0</v>
      </c>
      <c r="O85" s="638"/>
      <c r="P85" s="639"/>
      <c r="Q85" s="640"/>
      <c r="R85" s="385"/>
      <c r="S85" s="280"/>
      <c r="T85" s="280"/>
    </row>
    <row r="86" spans="1:20" s="73" customFormat="1" ht="63.75" thickBot="1" x14ac:dyDescent="0.4">
      <c r="A86" s="648"/>
      <c r="B86" s="651"/>
      <c r="C86" s="654"/>
      <c r="D86" s="391" t="str">
        <f>"Arbres sénescents disséminés FRÊNE"</f>
        <v>Arbres sénescents disséminés FRÊNE</v>
      </c>
      <c r="E86" s="392" t="s">
        <v>1023</v>
      </c>
      <c r="F86" s="399">
        <v>94</v>
      </c>
      <c r="G86" s="501"/>
      <c r="H86" s="402" t="s">
        <v>1020</v>
      </c>
      <c r="I86" s="627"/>
      <c r="J86" s="642"/>
      <c r="K86" s="89" t="str">
        <f t="shared" si="8"/>
        <v/>
      </c>
      <c r="L86" s="269">
        <v>1</v>
      </c>
      <c r="M86" s="645"/>
      <c r="N86" s="496">
        <f t="shared" si="9"/>
        <v>0</v>
      </c>
      <c r="O86" s="638"/>
      <c r="P86" s="639"/>
      <c r="Q86" s="640"/>
      <c r="R86" s="385"/>
      <c r="S86" s="280"/>
      <c r="T86" s="280"/>
    </row>
    <row r="87" spans="1:20" s="73" customFormat="1" ht="63.75" thickBot="1" x14ac:dyDescent="0.4">
      <c r="A87" s="648"/>
      <c r="B87" s="651"/>
      <c r="C87" s="654"/>
      <c r="D87" s="391" t="str">
        <f>"Arbres sénescents disséminés AUTRES FEUILLUS"</f>
        <v>Arbres sénescents disséminés AUTRES FEUILLUS</v>
      </c>
      <c r="E87" s="392" t="s">
        <v>1024</v>
      </c>
      <c r="F87" s="399">
        <v>67</v>
      </c>
      <c r="G87" s="501"/>
      <c r="H87" s="402" t="s">
        <v>1020</v>
      </c>
      <c r="I87" s="627"/>
      <c r="J87" s="642"/>
      <c r="K87" s="89" t="str">
        <f t="shared" si="8"/>
        <v/>
      </c>
      <c r="L87" s="269">
        <v>1</v>
      </c>
      <c r="M87" s="645"/>
      <c r="N87" s="496">
        <f t="shared" si="9"/>
        <v>0</v>
      </c>
      <c r="O87" s="638"/>
      <c r="P87" s="639"/>
      <c r="Q87" s="640"/>
      <c r="R87" s="385"/>
      <c r="S87" s="280"/>
      <c r="T87" s="280"/>
    </row>
    <row r="88" spans="1:20" s="73" customFormat="1" ht="63.75" thickBot="1" x14ac:dyDescent="0.4">
      <c r="A88" s="648"/>
      <c r="B88" s="651"/>
      <c r="C88" s="654"/>
      <c r="D88" s="391" t="str">
        <f>"Arbres sénescents disséminés PIN MARITIME"</f>
        <v>Arbres sénescents disséminés PIN MARITIME</v>
      </c>
      <c r="E88" s="392" t="s">
        <v>1025</v>
      </c>
      <c r="F88" s="399">
        <v>78</v>
      </c>
      <c r="G88" s="501"/>
      <c r="H88" s="402" t="s">
        <v>1020</v>
      </c>
      <c r="I88" s="627"/>
      <c r="J88" s="642"/>
      <c r="K88" s="89" t="str">
        <f t="shared" si="8"/>
        <v/>
      </c>
      <c r="L88" s="269">
        <v>1</v>
      </c>
      <c r="M88" s="645"/>
      <c r="N88" s="496">
        <f t="shared" si="9"/>
        <v>0</v>
      </c>
      <c r="O88" s="638"/>
      <c r="P88" s="639"/>
      <c r="Q88" s="640"/>
      <c r="R88" s="385"/>
      <c r="S88" s="280"/>
      <c r="T88" s="280"/>
    </row>
    <row r="89" spans="1:20" s="73" customFormat="1" ht="63.75" thickBot="1" x14ac:dyDescent="0.4">
      <c r="A89" s="648"/>
      <c r="B89" s="651"/>
      <c r="C89" s="654"/>
      <c r="D89" s="391" t="str">
        <f>"Arbres sénescents disséminés SAPIN PECTINE"</f>
        <v>Arbres sénescents disséminés SAPIN PECTINE</v>
      </c>
      <c r="E89" s="392" t="s">
        <v>1026</v>
      </c>
      <c r="F89" s="399">
        <v>111</v>
      </c>
      <c r="G89" s="501"/>
      <c r="H89" s="402" t="s">
        <v>1020</v>
      </c>
      <c r="I89" s="627"/>
      <c r="J89" s="642"/>
      <c r="K89" s="89" t="str">
        <f t="shared" si="8"/>
        <v/>
      </c>
      <c r="L89" s="269">
        <v>1</v>
      </c>
      <c r="M89" s="645"/>
      <c r="N89" s="496">
        <f t="shared" si="9"/>
        <v>0</v>
      </c>
      <c r="O89" s="638"/>
      <c r="P89" s="639"/>
      <c r="Q89" s="640"/>
      <c r="R89" s="385"/>
      <c r="S89" s="280"/>
      <c r="T89" s="280"/>
    </row>
    <row r="90" spans="1:20" s="73" customFormat="1" ht="63.75" thickBot="1" x14ac:dyDescent="0.4">
      <c r="A90" s="649"/>
      <c r="B90" s="652"/>
      <c r="C90" s="655"/>
      <c r="D90" s="393" t="str">
        <f>"Arbres sénescents disséminés AUTRES RESINEUX"</f>
        <v>Arbres sénescents disséminés AUTRES RESINEUX</v>
      </c>
      <c r="E90" s="394" t="s">
        <v>1027</v>
      </c>
      <c r="F90" s="400">
        <v>78</v>
      </c>
      <c r="G90" s="502"/>
      <c r="H90" s="403" t="s">
        <v>1020</v>
      </c>
      <c r="I90" s="628"/>
      <c r="J90" s="643"/>
      <c r="K90" s="497" t="str">
        <f t="shared" si="8"/>
        <v/>
      </c>
      <c r="L90" s="498">
        <v>1</v>
      </c>
      <c r="M90" s="646"/>
      <c r="N90" s="499">
        <f t="shared" si="9"/>
        <v>0</v>
      </c>
      <c r="O90" s="638"/>
      <c r="P90" s="639"/>
      <c r="Q90" s="640"/>
      <c r="R90" s="385"/>
      <c r="S90" s="280"/>
      <c r="T90" s="280"/>
    </row>
  </sheetData>
  <sheetProtection algorithmName="SHA-512" hashValue="1iZ4mJzyHfVLLo7Sa7Aip80E8TN0vBi3cRcnFBcsov6aAAELkTgDY+U0bSs6SLtaBvu15D32DVx9wW/QIQKxDQ==" saltValue="AaLqwLForA9MaNPz7k3WbA==" spinCount="100000" sheet="1" objects="1" scenarios="1"/>
  <mergeCells count="63">
    <mergeCell ref="M7:N7"/>
    <mergeCell ref="U2:AC4"/>
    <mergeCell ref="A2:B2"/>
    <mergeCell ref="H3:N3"/>
    <mergeCell ref="D6:F6"/>
    <mergeCell ref="D2:F2"/>
    <mergeCell ref="D4:F4"/>
    <mergeCell ref="D5:F5"/>
    <mergeCell ref="H4:J4"/>
    <mergeCell ref="H5:J5"/>
    <mergeCell ref="H6:J6"/>
    <mergeCell ref="Q30:Q37"/>
    <mergeCell ref="A29:A37"/>
    <mergeCell ref="M29:M37"/>
    <mergeCell ref="B30:B37"/>
    <mergeCell ref="C30:C37"/>
    <mergeCell ref="I30:I37"/>
    <mergeCell ref="J30:J37"/>
    <mergeCell ref="O30:O37"/>
    <mergeCell ref="P30:P37"/>
    <mergeCell ref="B55:B62"/>
    <mergeCell ref="I55:I62"/>
    <mergeCell ref="A8:B8"/>
    <mergeCell ref="A41:A49"/>
    <mergeCell ref="M41:M49"/>
    <mergeCell ref="B42:B49"/>
    <mergeCell ref="C42:C49"/>
    <mergeCell ref="I42:I49"/>
    <mergeCell ref="J42:J49"/>
    <mergeCell ref="A11:F11"/>
    <mergeCell ref="A12:F12"/>
    <mergeCell ref="A14:F14"/>
    <mergeCell ref="A23:F23"/>
    <mergeCell ref="A25:F25"/>
    <mergeCell ref="A26:F26"/>
    <mergeCell ref="A82:A90"/>
    <mergeCell ref="B83:B90"/>
    <mergeCell ref="C83:C90"/>
    <mergeCell ref="Q55:Q62"/>
    <mergeCell ref="A67:A75"/>
    <mergeCell ref="M67:M75"/>
    <mergeCell ref="C68:C75"/>
    <mergeCell ref="J68:J75"/>
    <mergeCell ref="Q68:Q75"/>
    <mergeCell ref="O68:O75"/>
    <mergeCell ref="P68:P75"/>
    <mergeCell ref="A54:A62"/>
    <mergeCell ref="M54:M62"/>
    <mergeCell ref="C55:C62"/>
    <mergeCell ref="J55:J62"/>
    <mergeCell ref="B68:B75"/>
    <mergeCell ref="O83:O90"/>
    <mergeCell ref="P83:P90"/>
    <mergeCell ref="Q83:Q90"/>
    <mergeCell ref="J83:J90"/>
    <mergeCell ref="I83:I90"/>
    <mergeCell ref="M82:M90"/>
    <mergeCell ref="I68:I75"/>
    <mergeCell ref="O42:O49"/>
    <mergeCell ref="P42:P49"/>
    <mergeCell ref="Q42:Q49"/>
    <mergeCell ref="O55:O62"/>
    <mergeCell ref="P55:P62"/>
  </mergeCells>
  <conditionalFormatting sqref="A29">
    <cfRule type="cellIs" dxfId="63" priority="127" operator="notEqual">
      <formula>0</formula>
    </cfRule>
  </conditionalFormatting>
  <conditionalFormatting sqref="A41">
    <cfRule type="cellIs" dxfId="62" priority="82" operator="notEqual">
      <formula>0</formula>
    </cfRule>
  </conditionalFormatting>
  <conditionalFormatting sqref="A54">
    <cfRule type="cellIs" dxfId="61" priority="51" operator="notEqual">
      <formula>0</formula>
    </cfRule>
  </conditionalFormatting>
  <conditionalFormatting sqref="A67">
    <cfRule type="cellIs" dxfId="60" priority="40" operator="notEqual">
      <formula>0</formula>
    </cfRule>
  </conditionalFormatting>
  <conditionalFormatting sqref="A82">
    <cfRule type="cellIs" dxfId="59" priority="29" operator="notEqual">
      <formula>0</formula>
    </cfRule>
  </conditionalFormatting>
  <conditionalFormatting sqref="G29">
    <cfRule type="cellIs" dxfId="57" priority="22" operator="notEqual">
      <formula>0</formula>
    </cfRule>
  </conditionalFormatting>
  <conditionalFormatting sqref="G41">
    <cfRule type="cellIs" dxfId="56" priority="4" operator="notEqual">
      <formula>0</formula>
    </cfRule>
  </conditionalFormatting>
  <conditionalFormatting sqref="G54">
    <cfRule type="cellIs" dxfId="55" priority="3" operator="notEqual">
      <formula>0</formula>
    </cfRule>
  </conditionalFormatting>
  <conditionalFormatting sqref="G67">
    <cfRule type="cellIs" dxfId="54" priority="2" operator="notEqual">
      <formula>0</formula>
    </cfRule>
  </conditionalFormatting>
  <conditionalFormatting sqref="G82">
    <cfRule type="cellIs" dxfId="53" priority="1" operator="notEqual">
      <formula>0</formula>
    </cfRule>
  </conditionalFormatting>
  <conditionalFormatting sqref="J30:J37">
    <cfRule type="cellIs" dxfId="52" priority="168" operator="equal">
      <formula>"Le nombre minimum d'arbre pour la sous-action 1 est inférieur à 10 par hectare; l'action n'est pas éligible (colonne I)"</formula>
    </cfRule>
    <cfRule type="cellIs" dxfId="51" priority="170" operator="equal">
      <formula>"Le nombre de 10 arbres par hectare est atteint"</formula>
    </cfRule>
    <cfRule type="cellIs" dxfId="50" priority="171" operator="equal">
      <formula>"Renseigner le nombre d'arbre en colonne S"</formula>
    </cfRule>
  </conditionalFormatting>
  <conditionalFormatting sqref="J42:J49">
    <cfRule type="cellIs" dxfId="49" priority="83" operator="equal">
      <formula>"Le nombre minimum d'arbre pour la sous-action 1 est inférieur à 10 par hectare; l'action n'est pas éligible (colonne J)"</formula>
    </cfRule>
    <cfRule type="cellIs" dxfId="48" priority="84" operator="equal">
      <formula>"Le nombre de 10 arbres par hectare est atteint"</formula>
    </cfRule>
    <cfRule type="cellIs" dxfId="47" priority="85" operator="equal">
      <formula>"Renseigner le nombre d'arbre en colonne S"</formula>
    </cfRule>
  </conditionalFormatting>
  <conditionalFormatting sqref="J55:J62">
    <cfRule type="cellIs" dxfId="46" priority="52" operator="equal">
      <formula>"Le nombre minimum d'arbre pour la sous-action 1 est inférieur à 10 par hectare; l'action n'est pas éligible (colonne J)"</formula>
    </cfRule>
    <cfRule type="cellIs" dxfId="45" priority="53" operator="equal">
      <formula>"Le nombre de 10 arbres par hectare est atteint"</formula>
    </cfRule>
    <cfRule type="cellIs" dxfId="44" priority="54" operator="equal">
      <formula>"Renseigner le nombre d'arbre en colonne S"</formula>
    </cfRule>
  </conditionalFormatting>
  <conditionalFormatting sqref="J68:J75">
    <cfRule type="cellIs" dxfId="43" priority="41" operator="equal">
      <formula>"Le nombre minimum d'arbre pour la sous-action 1 est inférieur à 10 par hectare; l'action n'est pas éligible (colonne J)"</formula>
    </cfRule>
    <cfRule type="cellIs" dxfId="42" priority="42" operator="equal">
      <formula>"Le nombre de 10 arbres par hectare est atteint"</formula>
    </cfRule>
    <cfRule type="cellIs" dxfId="41" priority="43" operator="equal">
      <formula>"Renseigner le nombre d'arbre en colonne S"</formula>
    </cfRule>
  </conditionalFormatting>
  <conditionalFormatting sqref="J83:J90">
    <cfRule type="cellIs" dxfId="40" priority="30" operator="equal">
      <formula>"Le nombre minimum d'arbre pour la sous-action 1 est inférieur à 10 par hectare; l'action n'est pas éligible (colonne J)"</formula>
    </cfRule>
    <cfRule type="cellIs" dxfId="39" priority="31" operator="equal">
      <formula>"Le nombre de 10 arbres par hectare est atteint"</formula>
    </cfRule>
    <cfRule type="cellIs" dxfId="38" priority="32" operator="equal">
      <formula>"Renseigner le nombre d'arbre en colonne S"</formula>
    </cfRule>
  </conditionalFormatting>
  <conditionalFormatting sqref="M29:M37 M41:M49 M54:M62 M67:M75 M82:M90">
    <cfRule type="cellIs" dxfId="37" priority="17" operator="equal">
      <formula>"Non,les 0,5 ha ne sont pas atteints, l'action et les sous actions ne sont pas éligibles"</formula>
    </cfRule>
    <cfRule type="cellIs" dxfId="36" priority="21" operator="equal">
      <formula>"Oui"</formula>
    </cfRule>
  </conditionalFormatting>
  <conditionalFormatting sqref="M29:M37">
    <cfRule type="cellIs" dxfId="35" priority="26" operator="equal">
      <formula>"Non,les 0,5 ha ne sont pas atteints, l'action et les sous actions ne sont pas éligibles"</formula>
    </cfRule>
    <cfRule type="cellIs" dxfId="34" priority="125" operator="equal">
      <formula>"Renseigner le nom de l'îlot à l'étape 1"</formula>
    </cfRule>
  </conditionalFormatting>
  <conditionalFormatting sqref="M41:M49">
    <cfRule type="cellIs" dxfId="33" priority="80" operator="equal">
      <formula>"Renseigner le nom de l'îlot à l'étape 1"</formula>
    </cfRule>
  </conditionalFormatting>
  <conditionalFormatting sqref="M54:M62">
    <cfRule type="cellIs" dxfId="32" priority="18" operator="equal">
      <formula>"Renseigner le nom de l'îlot à l'étape 1"</formula>
    </cfRule>
  </conditionalFormatting>
  <conditionalFormatting sqref="M67:M75">
    <cfRule type="cellIs" dxfId="31" priority="19" operator="equal">
      <formula>"Non,les 0,5 ha ne sont pas atteints, l'action et les sous actions ne sont pas éligibles"</formula>
    </cfRule>
    <cfRule type="cellIs" dxfId="30" priority="38" operator="equal">
      <formula>"Renseigner le nom de l'îlot à l'étape 1"</formula>
    </cfRule>
  </conditionalFormatting>
  <conditionalFormatting sqref="M82:M90">
    <cfRule type="cellIs" dxfId="29" priority="20" operator="equal">
      <formula>"Non,les 0,5 ha ne sont pas atteints, l'action et les sous actions ne sont pas éligibles"</formula>
    </cfRule>
    <cfRule type="cellIs" dxfId="28" priority="27" operator="equal">
      <formula>"Renseigner le nom de l'îlot à l'étape 1"</formula>
    </cfRule>
  </conditionalFormatting>
  <conditionalFormatting sqref="P30">
    <cfRule type="cellIs" dxfId="27" priority="178" operator="equal">
      <formula>"Rappel: l'action n'est pas éligible car les 0,5 ha ne sont pas atteints et/ou trop peu d'arbres au sein de l'ilôt"</formula>
    </cfRule>
  </conditionalFormatting>
  <conditionalFormatting sqref="P30:P37">
    <cfRule type="cellIs" dxfId="26" priority="172" operator="equal">
      <formula>"Le plafond est dépassé est sera plafonné à 2500 €  par hectare en colonne Q"</formula>
    </cfRule>
    <cfRule type="cellIs" dxfId="25" priority="173" operator="equal">
      <formula>"Le plafond n'est pas atteint, le montant présenté est entierement éligible"</formula>
    </cfRule>
    <cfRule type="cellIs" dxfId="24" priority="174" operator="equal">
      <formula>"Aucune sous-action Arbres sénéscents n'a été demandé"</formula>
    </cfRule>
  </conditionalFormatting>
  <conditionalFormatting sqref="P42">
    <cfRule type="cellIs" dxfId="23" priority="90" operator="equal">
      <formula>"Rappel: l'action n'est pas éligible car les 0,5 ha ne sont pas atteints et/ou trop peu d'arbres au sein de l'ilôt"</formula>
    </cfRule>
  </conditionalFormatting>
  <conditionalFormatting sqref="P42:P49">
    <cfRule type="cellIs" dxfId="22" priority="86" operator="equal">
      <formula>"Le plafond est dépassé est sera plafonné à 2500 €  par hectare en colonne Q"</formula>
    </cfRule>
    <cfRule type="cellIs" dxfId="21" priority="87" operator="equal">
      <formula>"Le plafond n'est pas atteint, le montant présenté est entierement éligible"</formula>
    </cfRule>
    <cfRule type="cellIs" dxfId="20" priority="88" operator="equal">
      <formula>"Aucune sous-action Arbres sénéscents n'a été demandé"</formula>
    </cfRule>
  </conditionalFormatting>
  <conditionalFormatting sqref="P55">
    <cfRule type="cellIs" dxfId="19" priority="59" operator="equal">
      <formula>"Rappel: l'action n'est pas éligible car les 0,5 ha ne sont pas atteints et/ou trop peu d'arbres au sein de l'ilôt"</formula>
    </cfRule>
  </conditionalFormatting>
  <conditionalFormatting sqref="P55:P62">
    <cfRule type="cellIs" dxfId="18" priority="55" operator="equal">
      <formula>"Le plafond est dépassé est sera plafonné à 2500 €  par hectare en colonne Q"</formula>
    </cfRule>
    <cfRule type="cellIs" dxfId="17" priority="56" operator="equal">
      <formula>"Le plafond n'est pas atteint, le montant présenté est entierement éligible"</formula>
    </cfRule>
    <cfRule type="cellIs" dxfId="16" priority="57" operator="equal">
      <formula>"Aucune sous-action Arbres sénéscents n'a été demandé"</formula>
    </cfRule>
  </conditionalFormatting>
  <conditionalFormatting sqref="P68">
    <cfRule type="cellIs" dxfId="15" priority="48" operator="equal">
      <formula>"Rappel: l'action n'est pas éligible car les 0,5 ha ne sont pas atteints et/ou trop peu d'arbres au sein de l'ilôt"</formula>
    </cfRule>
  </conditionalFormatting>
  <conditionalFormatting sqref="P68:P75">
    <cfRule type="cellIs" dxfId="14" priority="44" operator="equal">
      <formula>"Le plafond est dépassé est sera plafonné à 2500 €  par hectare en colonne Q"</formula>
    </cfRule>
    <cfRule type="cellIs" dxfId="13" priority="45" operator="equal">
      <formula>"Le plafond n'est pas atteint, le montant présenté est entierement éligible"</formula>
    </cfRule>
    <cfRule type="cellIs" dxfId="12" priority="46" operator="equal">
      <formula>"Aucune sous-action Arbres sénéscents n'a été demandé"</formula>
    </cfRule>
  </conditionalFormatting>
  <conditionalFormatting sqref="P83">
    <cfRule type="cellIs" dxfId="11" priority="37" operator="equal">
      <formula>"Rappel: l'action n'est pas éligible car les 0,5 ha ne sont pas atteints et/ou trop peu d'arbres au sein de l'ilôt"</formula>
    </cfRule>
  </conditionalFormatting>
  <conditionalFormatting sqref="P83:P90">
    <cfRule type="cellIs" dxfId="10" priority="33" operator="equal">
      <formula>"Le plafond est dépassé est sera plafonné à 2500 €  par hectare en colonne Q"</formula>
    </cfRule>
    <cfRule type="cellIs" dxfId="9" priority="34" operator="equal">
      <formula>"Le plafond n'est pas atteint, le montant présenté est entierement éligible"</formula>
    </cfRule>
    <cfRule type="cellIs" dxfId="8" priority="35" operator="equal">
      <formula>"Aucune sous-action Arbres sénéscents n'a été demandé"</formula>
    </cfRule>
  </conditionalFormatting>
  <conditionalFormatting sqref="Q29:Q37">
    <cfRule type="cellIs" dxfId="7" priority="176" operator="equal">
      <formula>0</formula>
    </cfRule>
  </conditionalFormatting>
  <conditionalFormatting sqref="Q41:Q49">
    <cfRule type="cellIs" dxfId="6" priority="89" operator="equal">
      <formula>0</formula>
    </cfRule>
  </conditionalFormatting>
  <conditionalFormatting sqref="Q54:Q62">
    <cfRule type="cellIs" dxfId="5" priority="58" operator="equal">
      <formula>0</formula>
    </cfRule>
  </conditionalFormatting>
  <conditionalFormatting sqref="Q67:Q75">
    <cfRule type="cellIs" dxfId="4" priority="47" operator="equal">
      <formula>0</formula>
    </cfRule>
  </conditionalFormatting>
  <conditionalFormatting sqref="Q82:Q90">
    <cfRule type="cellIs" dxfId="3" priority="36" operator="equal">
      <formula>0</formula>
    </cfRule>
  </conditionalFormatting>
  <conditionalFormatting sqref="S29">
    <cfRule type="cellIs" dxfId="2" priority="169" operator="equal">
      <formula>"Le nombre minimum d'arbres pour la sous action 1 est inférieur à 10; l'action n'est pas éligible"</formula>
    </cfRule>
  </conditionalFormatting>
  <dataValidations count="1">
    <dataValidation type="list" allowBlank="1" showInputMessage="1" showErrorMessage="1" sqref="D30:D37 D42:D49 D55:D62 D68:D75 D83:D90" xr:uid="{EBACFC08-9492-4F4E-A533-AD61C40E71B1}">
      <formula1>IF(#REF!=12,SO_12)</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24" id="{77D0EBE1-4C85-4E6D-95CD-A1B49AF5D5E2}">
            <xm:f>IF('Votre dossier'!$D$8=2023,TRUE,FALSE)</xm:f>
            <x14:dxf>
              <font>
                <b/>
                <i val="0"/>
                <color rgb="FFFF0000"/>
              </font>
              <fill>
                <patternFill>
                  <bgColor rgb="FFFFFF66"/>
                </patternFill>
              </fill>
            </x14:dxf>
          </x14:cfRule>
          <xm:sqref>D2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0eb00fe-dd4f-4b25-b016-3cd9562c26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0BDA4A49A7E544B708AA5761861D9A" ma:contentTypeVersion="14" ma:contentTypeDescription="Crée un document." ma:contentTypeScope="" ma:versionID="ddc44ee520170fac54cfa9a552bf46a7">
  <xsd:schema xmlns:xsd="http://www.w3.org/2001/XMLSchema" xmlns:xs="http://www.w3.org/2001/XMLSchema" xmlns:p="http://schemas.microsoft.com/office/2006/metadata/properties" xmlns:ns3="2b9cca07-4354-47b0-9c3d-f6a6c97b5234" xmlns:ns4="70eb00fe-dd4f-4b25-b016-3cd9562c26c5" targetNamespace="http://schemas.microsoft.com/office/2006/metadata/properties" ma:root="true" ma:fieldsID="cca04a4be2daa528f3f1d9f0a737317a" ns3:_="" ns4:_="">
    <xsd:import namespace="2b9cca07-4354-47b0-9c3d-f6a6c97b5234"/>
    <xsd:import namespace="70eb00fe-dd4f-4b25-b016-3cd9562c26c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_activity" minOccurs="0"/>
                <xsd:element ref="ns4:MediaServiceObjectDetectorVersions" minOccurs="0"/>
                <xsd:element ref="ns4:MediaServiceOCR"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cca07-4354-47b0-9c3d-f6a6c97b5234"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b00fe-dd4f-4b25-b016-3cd9562c26c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BC96CF-2881-4A13-B33E-E0CAD5F492B1}">
  <ds:schemaRef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70eb00fe-dd4f-4b25-b016-3cd9562c26c5"/>
    <ds:schemaRef ds:uri="2b9cca07-4354-47b0-9c3d-f6a6c97b5234"/>
    <ds:schemaRef ds:uri="http://purl.org/dc/dcmitype/"/>
  </ds:schemaRefs>
</ds:datastoreItem>
</file>

<file path=customXml/itemProps2.xml><?xml version="1.0" encoding="utf-8"?>
<ds:datastoreItem xmlns:ds="http://schemas.openxmlformats.org/officeDocument/2006/customXml" ds:itemID="{52FA5E12-DD6A-4297-97EE-CC937273A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cca07-4354-47b0-9c3d-f6a6c97b5234"/>
    <ds:schemaRef ds:uri="70eb00fe-dd4f-4b25-b016-3cd9562c26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AFAAD9-17BD-41D7-89F0-0A0879786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50</vt:i4>
      </vt:variant>
    </vt:vector>
  </HeadingPairs>
  <TitlesOfParts>
    <vt:vector size="68" baseType="lpstr">
      <vt:lpstr>NOTICE</vt:lpstr>
      <vt:lpstr>Votre dossier</vt:lpstr>
      <vt:lpstr>1-PRESTATIONS SERVICES</vt:lpstr>
      <vt:lpstr>2-MATERIELS EQUIPEMENTS</vt:lpstr>
      <vt:lpstr>3-Notice Depenses Personnel</vt:lpstr>
      <vt:lpstr>3-EXEMPLE DEP PERSONNEL</vt:lpstr>
      <vt:lpstr>3-DEPENSES PERS</vt:lpstr>
      <vt:lpstr>4-BAREME TRAVAUX</vt:lpstr>
      <vt:lpstr>5-BAREME TRAVAUX F12i</vt:lpstr>
      <vt:lpstr>Action_Sous-action (masquer)</vt:lpstr>
      <vt:lpstr>6-Synthese MDNA</vt:lpstr>
      <vt:lpstr>Actions à ajouter</vt:lpstr>
      <vt:lpstr>Code_sites_N2000 (masquer)</vt:lpstr>
      <vt:lpstr>7-Synthese par types dep prinfo</vt:lpstr>
      <vt:lpstr>Aide calculette tempstravail</vt:lpstr>
      <vt:lpstr>CONVERSION HEURE DECIMAL</vt:lpstr>
      <vt:lpstr>8_Liste_qualifications</vt:lpstr>
      <vt:lpstr>Divers (masquer)</vt:lpstr>
      <vt:lpstr>Action</vt:lpstr>
      <vt:lpstr>Action_Foret</vt:lpstr>
      <vt:lpstr>Action_sans_F12i</vt:lpstr>
      <vt:lpstr>asupprimer</vt:lpstr>
      <vt:lpstr>Catégorie</vt:lpstr>
      <vt:lpstr>catégoriesprives</vt:lpstr>
      <vt:lpstr>CategoriesPublic</vt:lpstr>
      <vt:lpstr>Code_Ac_Foret</vt:lpstr>
      <vt:lpstr>Code_Act_Foret_Bar</vt:lpstr>
      <vt:lpstr>Code_action_Foret_SS_F12i</vt:lpstr>
      <vt:lpstr>Code_Action_horsforet</vt:lpstr>
      <vt:lpstr>Code_action_Sans_F12i</vt:lpstr>
      <vt:lpstr>Code_Action_Total</vt:lpstr>
      <vt:lpstr>Code_SA</vt:lpstr>
      <vt:lpstr>Code_SA_Foret</vt:lpstr>
      <vt:lpstr>Code_SA_Total</vt:lpstr>
      <vt:lpstr>Code_Site</vt:lpstr>
      <vt:lpstr>Coût</vt:lpstr>
      <vt:lpstr>Coût_horaire</vt:lpstr>
      <vt:lpstr>F12i</vt:lpstr>
      <vt:lpstr>IntituleF12i</vt:lpstr>
      <vt:lpstr>Intitulésprivé</vt:lpstr>
      <vt:lpstr>IntitulésPUBLIC</vt:lpstr>
      <vt:lpstr>Montant</vt:lpstr>
      <vt:lpstr>Montant_Foret</vt:lpstr>
      <vt:lpstr>Naction</vt:lpstr>
      <vt:lpstr>S_Action</vt:lpstr>
      <vt:lpstr>S_Action_Foret</vt:lpstr>
      <vt:lpstr>Sites</vt:lpstr>
      <vt:lpstr>SO_1</vt:lpstr>
      <vt:lpstr>SO_10</vt:lpstr>
      <vt:lpstr>SO_11</vt:lpstr>
      <vt:lpstr>SO_12</vt:lpstr>
      <vt:lpstr>SO_2</vt:lpstr>
      <vt:lpstr>SO_3</vt:lpstr>
      <vt:lpstr>SO_4</vt:lpstr>
      <vt:lpstr>SO_5</vt:lpstr>
      <vt:lpstr>SO_6</vt:lpstr>
      <vt:lpstr>SO_7</vt:lpstr>
      <vt:lpstr>SO_8</vt:lpstr>
      <vt:lpstr>SO_9</vt:lpstr>
      <vt:lpstr>Sous_Action</vt:lpstr>
      <vt:lpstr>Sous_Action_Foret</vt:lpstr>
      <vt:lpstr>Taux</vt:lpstr>
      <vt:lpstr>Type_Depenses</vt:lpstr>
      <vt:lpstr>Unit</vt:lpstr>
      <vt:lpstr>Unité</vt:lpstr>
      <vt:lpstr>Valid</vt:lpstr>
      <vt:lpstr>NOTICE!Zone_d_impression</vt:lpstr>
      <vt:lpstr>'Votre dossier'!Zone_d_impression</vt:lpstr>
    </vt:vector>
  </TitlesOfParts>
  <Company>REGION NOUVELLE-AQUITAINE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DELBOS</dc:creator>
  <cp:lastModifiedBy>Violaine DURIEC</cp:lastModifiedBy>
  <dcterms:created xsi:type="dcterms:W3CDTF">2023-05-26T08:57:20Z</dcterms:created>
  <dcterms:modified xsi:type="dcterms:W3CDTF">2025-11-07T09:52:21Z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0x010100440BDA4A49A7E544B708AA5761861D9A</vt:lpwstr>
  </property>
</Properties>
</file>