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3_Installation\Dispositifs\2_AccompIndiv\Prepa_2026\AAP\"/>
    </mc:Choice>
  </mc:AlternateContent>
  <xr:revisionPtr revIDLastSave="0" documentId="13_ncr:1_{2126953B-A2ED-48B5-92EF-FBBAA57EFE04}" xr6:coauthVersionLast="47" xr6:coauthVersionMax="47" xr10:uidLastSave="{00000000-0000-0000-0000-000000000000}"/>
  <workbookProtection workbookAlgorithmName="SHA-512" workbookHashValue="C0wFgk0WYAmmdhu0VAt6ZrLMo3O0eYNDiJNRZMjhA48OMAuGoev+bJ2rr6iuIvOVaOYDvwaul67Sj81f4Ff17A==" workbookSaltValue="QesIfSU8lP4v4pcbMR+/gg==" workbookSpinCount="100000" lockStructure="1"/>
  <bookViews>
    <workbookView xWindow="-28920" yWindow="-2535" windowWidth="29040" windowHeight="15720" tabRatio="859" xr2:uid="{00000000-000D-0000-FFFF-FFFF00000000}"/>
  </bookViews>
  <sheets>
    <sheet name="NOTICE" sheetId="3" r:id="rId1"/>
    <sheet name="1_TR identification_part" sheetId="4" r:id="rId2"/>
    <sheet name="2_1_Nb_conseils_réalisés_" sheetId="6" r:id="rId3"/>
    <sheet name="2_2_PART_Nb_conseil_réalisés" sheetId="5" r:id="rId4"/>
    <sheet name="3-1_ Prévi" sheetId="2" r:id="rId5"/>
    <sheet name="3-2_PART_Prévi" sheetId="1" r:id="rId6"/>
    <sheet name="4-1_SELECTION" sheetId="10" state="hidden" r:id="rId7"/>
    <sheet name="4-2_INSTRUCTION" sheetId="9" state="hidden" r:id="rId8"/>
    <sheet name="4-2_INSTRUCTION_coef" sheetId="11" state="hidden" r:id="rId9"/>
    <sheet name="listes" sheetId="8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3" i="11"/>
  <c r="B12" i="11"/>
  <c r="B25" i="9"/>
  <c r="B35" i="1"/>
  <c r="B34" i="1"/>
  <c r="B33" i="1"/>
  <c r="B32" i="1"/>
  <c r="B7" i="2"/>
  <c r="B8" i="2"/>
  <c r="B9" i="2"/>
  <c r="F27" i="1"/>
  <c r="B12" i="10"/>
  <c r="B13" i="10" s="1"/>
  <c r="C15" i="2"/>
  <c r="C17" i="2"/>
  <c r="E11" i="11"/>
  <c r="A18" i="5"/>
  <c r="A13" i="5"/>
  <c r="A14" i="5"/>
  <c r="A15" i="5"/>
  <c r="A16" i="5"/>
  <c r="A17" i="5"/>
  <c r="A19" i="5"/>
  <c r="A20" i="5"/>
  <c r="A21" i="5"/>
  <c r="A22" i="5"/>
  <c r="A23" i="5"/>
  <c r="A12" i="5"/>
  <c r="A15" i="1"/>
  <c r="B19" i="9"/>
  <c r="C19" i="9" s="1"/>
  <c r="B18" i="9"/>
  <c r="C18" i="9" s="1"/>
  <c r="B17" i="9"/>
  <c r="C17" i="9" s="1"/>
  <c r="B16" i="9"/>
  <c r="C16" i="9" s="1"/>
  <c r="B15" i="9"/>
  <c r="C5" i="11"/>
  <c r="C4" i="11"/>
  <c r="B21" i="9" l="1"/>
  <c r="B9" i="9" s="1"/>
  <c r="B20" i="9"/>
  <c r="B10" i="9" s="1"/>
  <c r="C20" i="9"/>
  <c r="C15" i="9"/>
  <c r="C21" i="9" s="1"/>
  <c r="C24" i="5"/>
  <c r="B24" i="5"/>
  <c r="C5" i="10"/>
  <c r="C4" i="10"/>
  <c r="C16" i="2"/>
  <c r="C14" i="2"/>
  <c r="B13" i="6"/>
  <c r="C5" i="9"/>
  <c r="C4" i="9"/>
  <c r="B11" i="9" l="1"/>
  <c r="B26" i="5"/>
  <c r="B10" i="10" s="1"/>
  <c r="B28" i="9" l="1"/>
  <c r="A16" i="1"/>
  <c r="A17" i="1"/>
  <c r="A18" i="1"/>
  <c r="A19" i="1"/>
  <c r="A20" i="1"/>
  <c r="A21" i="1"/>
  <c r="A22" i="1"/>
  <c r="A23" i="1"/>
  <c r="A24" i="1"/>
  <c r="A25" i="1"/>
  <c r="A26" i="1"/>
  <c r="B26" i="9" l="1"/>
  <c r="B27" i="9"/>
  <c r="J24" i="1"/>
  <c r="L24" i="1" s="1"/>
  <c r="I16" i="1"/>
  <c r="J16" i="1" s="1"/>
  <c r="I17" i="1"/>
  <c r="J17" i="1" s="1"/>
  <c r="I18" i="1"/>
  <c r="K18" i="1" s="1"/>
  <c r="I19" i="1"/>
  <c r="K19" i="1" s="1"/>
  <c r="I20" i="1"/>
  <c r="K20" i="1" s="1"/>
  <c r="I21" i="1"/>
  <c r="J21" i="1" s="1"/>
  <c r="I22" i="1"/>
  <c r="J22" i="1" s="1"/>
  <c r="I23" i="1"/>
  <c r="K23" i="1" s="1"/>
  <c r="I24" i="1"/>
  <c r="K24" i="1" s="1"/>
  <c r="I25" i="1"/>
  <c r="K25" i="1" s="1"/>
  <c r="I26" i="1"/>
  <c r="K26" i="1" s="1"/>
  <c r="I15" i="1"/>
  <c r="K15" i="1" s="1"/>
  <c r="E16" i="1"/>
  <c r="E17" i="1"/>
  <c r="E18" i="1"/>
  <c r="E19" i="1"/>
  <c r="E20" i="1"/>
  <c r="E21" i="1"/>
  <c r="E22" i="1"/>
  <c r="E23" i="1"/>
  <c r="E24" i="1"/>
  <c r="E25" i="1"/>
  <c r="E26" i="1"/>
  <c r="E15" i="1"/>
  <c r="C16" i="1"/>
  <c r="C17" i="1"/>
  <c r="C18" i="1"/>
  <c r="C19" i="1"/>
  <c r="C20" i="1"/>
  <c r="C21" i="1"/>
  <c r="C22" i="1"/>
  <c r="C23" i="1"/>
  <c r="C24" i="1"/>
  <c r="C25" i="1"/>
  <c r="C26" i="1"/>
  <c r="C15" i="1"/>
  <c r="H27" i="1"/>
  <c r="G27" i="1"/>
  <c r="C4" i="2"/>
  <c r="C5" i="2"/>
  <c r="B19" i="2"/>
  <c r="B18" i="2"/>
  <c r="C18" i="2"/>
  <c r="C13" i="2"/>
  <c r="C19" i="2" s="1"/>
  <c r="C5" i="1"/>
  <c r="C4" i="1"/>
  <c r="C5" i="5"/>
  <c r="C4" i="5"/>
  <c r="C5" i="6"/>
  <c r="C4" i="6"/>
  <c r="C5" i="4"/>
  <c r="C4" i="4"/>
  <c r="L21" i="1" l="1"/>
  <c r="J20" i="1"/>
  <c r="L20" i="1" s="1"/>
  <c r="K21" i="1"/>
  <c r="J18" i="1"/>
  <c r="L18" i="1" s="1"/>
  <c r="J25" i="1"/>
  <c r="L25" i="1" s="1"/>
  <c r="K17" i="1"/>
  <c r="J19" i="1"/>
  <c r="L19" i="1" s="1"/>
  <c r="J23" i="1"/>
  <c r="L23" i="1" s="1"/>
  <c r="K16" i="1"/>
  <c r="L16" i="1"/>
  <c r="L17" i="1"/>
  <c r="K22" i="1"/>
  <c r="J26" i="1"/>
  <c r="L26" i="1" s="1"/>
  <c r="E27" i="1"/>
  <c r="L22" i="1"/>
  <c r="J15" i="1"/>
  <c r="L15" i="1" s="1"/>
  <c r="I27" i="1"/>
  <c r="C27" i="1"/>
  <c r="D27" i="1"/>
  <c r="K27" i="1" l="1"/>
  <c r="B7" i="1" s="1"/>
  <c r="J27" i="1"/>
  <c r="L27" i="1"/>
  <c r="B9" i="1" s="1"/>
  <c r="B27" i="1"/>
  <c r="B8" i="1" s="1"/>
  <c r="B24" i="2" l="1"/>
  <c r="B27" i="2"/>
  <c r="B11" i="10"/>
  <c r="B18" i="10"/>
  <c r="B19" i="10" s="1"/>
  <c r="B20" i="10" s="1"/>
  <c r="B25" i="2" l="1"/>
  <c r="B26" i="2"/>
  <c r="B14" i="11"/>
</calcChain>
</file>

<file path=xl/sharedStrings.xml><?xml version="1.0" encoding="utf-8"?>
<sst xmlns="http://schemas.openxmlformats.org/spreadsheetml/2006/main" count="180" uniqueCount="97">
  <si>
    <t>FONDS EUROPEEN POUR LE DEVELOPPEMENT RURAL (FEADER) - REGION  NOUVELLE-AQUITAINE</t>
  </si>
  <si>
    <t>Nom du porteur du projet chef de file ou maître d’ouvrage :</t>
  </si>
  <si>
    <t>Nom du partenaire 
maître d'œuvre du projet</t>
  </si>
  <si>
    <t>Nbre de
 conseils</t>
  </si>
  <si>
    <t>Suivi technico-économique 1ère année</t>
  </si>
  <si>
    <t>Suivi technico-économique 2ème à 5ème année</t>
  </si>
  <si>
    <t>Suivi avec approche globale</t>
  </si>
  <si>
    <t>TOTAL</t>
  </si>
  <si>
    <t>Montant TOTAL</t>
  </si>
  <si>
    <t>Type de conseils</t>
  </si>
  <si>
    <t>Diagnostic pré-installation</t>
  </si>
  <si>
    <t>Totalité des Suivis post installation</t>
  </si>
  <si>
    <t>Etude économique post-installation</t>
  </si>
  <si>
    <t>Suivi post installation</t>
  </si>
  <si>
    <t>Identification du ou des partenaires</t>
  </si>
  <si>
    <t>Adresse</t>
  </si>
  <si>
    <t>Etude économique pré-installation</t>
  </si>
  <si>
    <t>Suivi post installation technico-économique 1ère année</t>
  </si>
  <si>
    <t>Suivi technico économique 2ème à 5ème année</t>
  </si>
  <si>
    <r>
      <t>Type de conseil</t>
    </r>
    <r>
      <rPr>
        <b/>
        <i/>
        <sz val="9"/>
        <color indexed="9"/>
        <rFont val="Arial"/>
        <family val="2"/>
      </rPr>
      <t xml:space="preserve">   (cocher la case)</t>
    </r>
  </si>
  <si>
    <t>Légende document:</t>
  </si>
  <si>
    <t>Cellule remplie automatiquement avec une formule</t>
  </si>
  <si>
    <t>Cellule à compléter</t>
  </si>
  <si>
    <t xml:space="preserve">DEMANDE D'AIDE </t>
  </si>
  <si>
    <t>FONDS EUROPEEN AGRICOLE POUR LE DEVELOPPEMENT RURAL (FEADER) - REGION NOUVELLE-AQUITAINE</t>
  </si>
  <si>
    <t>ANNEXE 1 :    Identification de chaque partenaire par nom, coordonnées et types de conseils demandés</t>
  </si>
  <si>
    <t>Etude économique</t>
  </si>
  <si>
    <t>Coût unitaire</t>
  </si>
  <si>
    <t>Type de conseil</t>
  </si>
  <si>
    <t>Diagnostic</t>
  </si>
  <si>
    <t>Suivis</t>
  </si>
  <si>
    <t>Coût unitaire (en €)</t>
  </si>
  <si>
    <t>Post-installation</t>
  </si>
  <si>
    <t>Pré-installation</t>
  </si>
  <si>
    <t xml:space="preserve">Intitulé du projet : </t>
  </si>
  <si>
    <t>Nbre de
 conseils prévisionnel</t>
  </si>
  <si>
    <t>Coût total (en €)</t>
  </si>
  <si>
    <t>Nb total de jours de conseil</t>
  </si>
  <si>
    <t>Coût total du projet</t>
  </si>
  <si>
    <t>Jours de conseil</t>
  </si>
  <si>
    <t>Coût total  (en €)</t>
  </si>
  <si>
    <t>RECAPITULATIF</t>
  </si>
  <si>
    <t>NB TOTAL DE CONSEIL</t>
  </si>
  <si>
    <t>COUT TOTAL</t>
  </si>
  <si>
    <t>Moyenne</t>
  </si>
  <si>
    <t>Nombre de conseils réalisés sur la programmation européenne 2023-2027</t>
  </si>
  <si>
    <t>ANNEXE 2-1 : NOMBRE DE CONSEILS REALISES SUR LA PROGRAMMATION EUROPENNE (Sans partenaire)</t>
  </si>
  <si>
    <t>ANNEXE 2-1 : NOMBRE DE CONSEILS REALISES SUR LA PROGRAMMATION EUROPENNE (Avec partenaires)</t>
  </si>
  <si>
    <t>Année</t>
  </si>
  <si>
    <t>Partenaires</t>
  </si>
  <si>
    <t>Nombre de conseils réalisés (= subventionnés)</t>
  </si>
  <si>
    <t>Somme de tous les partenaires</t>
  </si>
  <si>
    <t>Pour les opérations avec partenariat : compléter les annexes 1, 2-2 et 3-2</t>
  </si>
  <si>
    <t xml:space="preserve">Pour les opérations sans partenariat : compléter les annexes  2-1 et 3-1
</t>
  </si>
  <si>
    <t>ANNEXE 2-1 : Nombre de conseils réalisés sur la programmation européenne</t>
  </si>
  <si>
    <t>ANNEXE 2-2 : Nombre de conseils réalisés sur la programmation européenne, par partenaire</t>
  </si>
  <si>
    <t>ANNEXE 3-2 : Opération menée dans le cadre d'un partenariat - Prévisionnel de conseils</t>
  </si>
  <si>
    <t>ANNEXE 3-1 : Opération menée sans partenariat - Prévisionnel de conseils</t>
  </si>
  <si>
    <t>ANNEXE 1 : IDENTIFICATION DES PARTENAIRES ET TYPES DE CONSEILS DEMANDES</t>
  </si>
  <si>
    <t>ANNEXE 3-1 : OPERATION SANS PARTENARIAT - PREVISIONNEL DE CONSEILS</t>
  </si>
  <si>
    <t>ANNEXE 3-2 : OPERATION DANS LE CADRE D'UN PARTENARIAT - PREVISIONNEL DE CONSEILS</t>
  </si>
  <si>
    <t>Moyenne des conseils réalisés sur la programmation</t>
  </si>
  <si>
    <t>Nb de conseils réalisés 
(et subventionnés)</t>
  </si>
  <si>
    <t>Pour les organismes non aidés sur la programmation européenne : ne pas compléter l'annexe 2</t>
  </si>
  <si>
    <t>Coefficient stabilisateur appliqué</t>
  </si>
  <si>
    <t>ANNEXE 4-1 : Calcul relatif à la sélection</t>
  </si>
  <si>
    <t>Moyenne des conseils réalisés</t>
  </si>
  <si>
    <t>Ratio de sélection</t>
  </si>
  <si>
    <t>Nombre total de conseils prévisionnel</t>
  </si>
  <si>
    <r>
      <t>Bénéficiaire du dispositif par année</t>
    </r>
    <r>
      <rPr>
        <i/>
        <sz val="10"/>
        <color rgb="FFFFFFFF"/>
        <rFont val="Arial"/>
        <family val="2"/>
      </rPr>
      <t xml:space="preserve"> (oui/non)</t>
    </r>
  </si>
  <si>
    <t>Volume d'opportunités justifiées</t>
  </si>
  <si>
    <t>Opération en partenariat</t>
  </si>
  <si>
    <t>OUI</t>
  </si>
  <si>
    <t>NON</t>
  </si>
  <si>
    <t>Organisme déjà aidé sur la programmation européenne 2023-2027</t>
  </si>
  <si>
    <t>Organisme non aidé sur la programmation européenne 2023-2027</t>
  </si>
  <si>
    <t>ANNEXE 4 : Instruction des dépenses prévisionnelles - avec application d'un coefficient stabilisateur</t>
  </si>
  <si>
    <t>ANNEXE 4 : Instruction des dépenses prévisionnelles (sans coefficient stabilisateur)</t>
  </si>
  <si>
    <t>Nbre de
 conseils retenus</t>
  </si>
  <si>
    <t>Nb total de jours de conseil retenus</t>
  </si>
  <si>
    <t>Coût du projet éligible retenu</t>
  </si>
  <si>
    <t>Assiette éligible</t>
  </si>
  <si>
    <t>Nb de jours de conseils attribués</t>
  </si>
  <si>
    <t>Jour de conseil</t>
  </si>
  <si>
    <t>Assiette retenue après stabilisateur</t>
  </si>
  <si>
    <t>Ce fichier regroupe les annexes techniques du formulaire de demande d'aide FEADER</t>
  </si>
  <si>
    <t>Si votre organisme a déjà été aidé via ce dispositif depuis 2023, merci de compléter le tableau ci-dessous avec les années où des conseils ont été subventionnés par la Région et le FEADER.</t>
  </si>
  <si>
    <t>Si votre organisme et vos partenaires ont déjà été aidé via ce dispositif depuis 2023, merci de compléter le tableau ci-dessous avec les années où des conseils ont été subventionnés par la Région et le FEADER.</t>
  </si>
  <si>
    <t>0,5 (Demi-journée)</t>
  </si>
  <si>
    <t>Aide publique totale</t>
  </si>
  <si>
    <t>Montant FEADER</t>
  </si>
  <si>
    <t>Montant Région</t>
  </si>
  <si>
    <t>Autofinancement</t>
  </si>
  <si>
    <t>Plan de financement prévisionnel</t>
  </si>
  <si>
    <t>Note obtenue</t>
  </si>
  <si>
    <t>Nb total de conseils</t>
  </si>
  <si>
    <t>Nb total de conseils retenus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</si>
</sst>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0.0"/>
    <numFmt numFmtId="167" formatCode="_-* #,##0.0\ &quot;€&quot;_-;\-* #,##0.0\ &quot;€&quot;_-;_-* &quot;-&quot;??\ &quot;€&quot;_-;_-@_-"/>
    <numFmt numFmtId="168" formatCode="#,##0.00\ &quot;€&quot;"/>
  </numFmts>
  <fonts count="4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indexed="9"/>
      <name val="Arial"/>
      <family val="2"/>
    </font>
    <font>
      <b/>
      <sz val="36"/>
      <color theme="1"/>
      <name val="Calibri"/>
      <family val="2"/>
      <scheme val="minor"/>
    </font>
    <font>
      <b/>
      <i/>
      <sz val="9"/>
      <color indexed="9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0"/>
      <color rgb="FFFFFFFF"/>
      <name val="Arial"/>
      <family val="2"/>
    </font>
    <font>
      <i/>
      <sz val="10"/>
      <name val="Arial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22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8" fillId="2" borderId="1" xfId="1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0" fillId="3" borderId="1" xfId="0" applyFill="1" applyBorder="1"/>
    <xf numFmtId="0" fontId="12" fillId="2" borderId="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0" fillId="5" borderId="0" xfId="0" applyFill="1"/>
    <xf numFmtId="0" fontId="19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0" xfId="0" applyFont="1" applyFill="1"/>
    <xf numFmtId="0" fontId="0" fillId="5" borderId="0" xfId="0" applyFill="1" applyAlignment="1">
      <alignment vertical="center"/>
    </xf>
    <xf numFmtId="0" fontId="19" fillId="5" borderId="0" xfId="0" applyFont="1" applyFill="1" applyAlignment="1">
      <alignment horizontal="left"/>
    </xf>
    <xf numFmtId="0" fontId="23" fillId="5" borderId="0" xfId="2" applyFont="1" applyFill="1" applyBorder="1" applyAlignment="1">
      <alignment horizontal="left" vertical="center" indent="2"/>
    </xf>
    <xf numFmtId="0" fontId="24" fillId="5" borderId="0" xfId="0" applyFont="1" applyFill="1" applyAlignment="1">
      <alignment horizontal="left" indent="1"/>
    </xf>
    <xf numFmtId="0" fontId="6" fillId="5" borderId="0" xfId="0" applyFont="1" applyFill="1" applyAlignment="1">
      <alignment horizontal="left"/>
    </xf>
    <xf numFmtId="0" fontId="25" fillId="5" borderId="0" xfId="0" applyFont="1" applyFill="1"/>
    <xf numFmtId="0" fontId="0" fillId="6" borderId="0" xfId="0" applyFill="1"/>
    <xf numFmtId="0" fontId="21" fillId="5" borderId="0" xfId="0" applyFont="1" applyFill="1" applyAlignment="1">
      <alignment horizontal="left"/>
    </xf>
    <xf numFmtId="0" fontId="0" fillId="3" borderId="0" xfId="0" applyFill="1"/>
    <xf numFmtId="0" fontId="26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/>
    </xf>
    <xf numFmtId="0" fontId="29" fillId="5" borderId="0" xfId="0" applyFont="1" applyFill="1"/>
    <xf numFmtId="0" fontId="30" fillId="2" borderId="1" xfId="1" applyFont="1" applyFill="1" applyBorder="1" applyAlignment="1">
      <alignment horizontal="left" vertical="center" wrapText="1"/>
    </xf>
    <xf numFmtId="0" fontId="5" fillId="0" borderId="0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4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5" fillId="0" borderId="6" xfId="0" applyFont="1" applyBorder="1"/>
    <xf numFmtId="0" fontId="0" fillId="0" borderId="0" xfId="0" applyFill="1" applyBorder="1"/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left" vertical="center"/>
    </xf>
    <xf numFmtId="0" fontId="38" fillId="5" borderId="0" xfId="0" applyFont="1" applyFill="1"/>
    <xf numFmtId="164" fontId="0" fillId="3" borderId="1" xfId="3" applyNumberFormat="1" applyFont="1" applyFill="1" applyBorder="1"/>
    <xf numFmtId="164" fontId="2" fillId="3" borderId="1" xfId="3" applyNumberFormat="1" applyFont="1" applyFill="1" applyBorder="1"/>
    <xf numFmtId="165" fontId="2" fillId="3" borderId="1" xfId="0" applyNumberFormat="1" applyFont="1" applyFill="1" applyBorder="1"/>
    <xf numFmtId="0" fontId="8" fillId="7" borderId="1" xfId="1" applyFont="1" applyFill="1" applyBorder="1" applyAlignment="1">
      <alignment horizontal="left" vertical="center" wrapText="1"/>
    </xf>
    <xf numFmtId="0" fontId="30" fillId="7" borderId="1" xfId="1" applyFont="1" applyFill="1" applyBorder="1" applyAlignment="1">
      <alignment horizontal="left" vertical="center" wrapText="1"/>
    </xf>
    <xf numFmtId="164" fontId="18" fillId="3" borderId="1" xfId="3" applyNumberFormat="1" applyFont="1" applyFill="1" applyBorder="1"/>
    <xf numFmtId="164" fontId="1" fillId="2" borderId="1" xfId="3" applyNumberFormat="1" applyFont="1" applyFill="1" applyBorder="1"/>
    <xf numFmtId="0" fontId="39" fillId="2" borderId="1" xfId="1" applyFont="1" applyFill="1" applyBorder="1" applyAlignment="1">
      <alignment horizontal="left" vertical="center" wrapText="1"/>
    </xf>
    <xf numFmtId="1" fontId="0" fillId="3" borderId="1" xfId="0" applyNumberFormat="1" applyFill="1" applyBorder="1"/>
    <xf numFmtId="9" fontId="2" fillId="3" borderId="1" xfId="4" applyFont="1" applyFill="1" applyBorder="1"/>
    <xf numFmtId="166" fontId="2" fillId="3" borderId="1" xfId="0" applyNumberFormat="1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39" fillId="2" borderId="1" xfId="0" applyFont="1" applyFill="1" applyBorder="1"/>
    <xf numFmtId="0" fontId="8" fillId="2" borderId="1" xfId="0" applyFont="1" applyFill="1" applyBorder="1"/>
    <xf numFmtId="9" fontId="2" fillId="4" borderId="1" xfId="0" applyNumberFormat="1" applyFont="1" applyFill="1" applyBorder="1"/>
    <xf numFmtId="44" fontId="2" fillId="3" borderId="1" xfId="3" applyFont="1" applyFill="1" applyBorder="1"/>
    <xf numFmtId="0" fontId="8" fillId="2" borderId="1" xfId="0" applyFont="1" applyFill="1" applyBorder="1" applyAlignment="1">
      <alignment wrapText="1"/>
    </xf>
    <xf numFmtId="167" fontId="1" fillId="2" borderId="1" xfId="3" applyNumberFormat="1" applyFont="1" applyFill="1" applyBorder="1"/>
    <xf numFmtId="0" fontId="5" fillId="0" borderId="0" xfId="0" applyFont="1" applyBorder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9" fillId="0" borderId="0" xfId="0" applyFont="1" applyProtection="1">
      <protection locked="0"/>
    </xf>
    <xf numFmtId="6" fontId="1" fillId="2" borderId="1" xfId="0" applyNumberFormat="1" applyFont="1" applyFill="1" applyBorder="1" applyProtection="1">
      <protection locked="0"/>
    </xf>
    <xf numFmtId="6" fontId="9" fillId="0" borderId="0" xfId="0" applyNumberFormat="1" applyFont="1" applyProtection="1">
      <protection locked="0"/>
    </xf>
    <xf numFmtId="6" fontId="2" fillId="3" borderId="1" xfId="3" applyNumberFormat="1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32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 wrapText="1"/>
      <protection locked="0"/>
    </xf>
    <xf numFmtId="6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" fillId="7" borderId="2" xfId="1" applyFont="1" applyFill="1" applyBorder="1" applyAlignment="1" applyProtection="1">
      <alignment horizontal="left" vertical="center" wrapText="1"/>
      <protection locked="0"/>
    </xf>
    <xf numFmtId="6" fontId="2" fillId="0" borderId="0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8" fillId="4" borderId="1" xfId="0" applyFont="1" applyFill="1" applyBorder="1" applyProtection="1">
      <protection locked="0"/>
    </xf>
    <xf numFmtId="6" fontId="0" fillId="3" borderId="1" xfId="0" applyNumberFormat="1" applyFill="1" applyBorder="1" applyProtection="1"/>
    <xf numFmtId="165" fontId="2" fillId="3" borderId="1" xfId="0" applyNumberFormat="1" applyFont="1" applyFill="1" applyBorder="1" applyProtection="1"/>
    <xf numFmtId="6" fontId="0" fillId="3" borderId="1" xfId="0" applyNumberFormat="1" applyFill="1" applyBorder="1" applyAlignment="1" applyProtection="1">
      <alignment horizontal="right" wrapText="1"/>
    </xf>
    <xf numFmtId="6" fontId="2" fillId="3" borderId="1" xfId="0" applyNumberFormat="1" applyFont="1" applyFill="1" applyBorder="1" applyProtection="1"/>
    <xf numFmtId="0" fontId="0" fillId="3" borderId="1" xfId="0" applyFill="1" applyBorder="1" applyProtection="1"/>
    <xf numFmtId="6" fontId="0" fillId="3" borderId="2" xfId="0" applyNumberFormat="1" applyFill="1" applyBorder="1" applyProtection="1"/>
    <xf numFmtId="0" fontId="2" fillId="3" borderId="1" xfId="0" applyFont="1" applyFill="1" applyBorder="1" applyProtection="1"/>
    <xf numFmtId="164" fontId="2" fillId="3" borderId="1" xfId="3" applyNumberFormat="1" applyFont="1" applyFill="1" applyBorder="1" applyProtection="1"/>
    <xf numFmtId="0" fontId="0" fillId="0" borderId="5" xfId="0" applyBorder="1" applyProtection="1"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/>
    <xf numFmtId="168" fontId="2" fillId="3" borderId="1" xfId="0" applyNumberFormat="1" applyFont="1" applyFill="1" applyBorder="1"/>
    <xf numFmtId="168" fontId="0" fillId="3" borderId="1" xfId="0" applyNumberFormat="1" applyFont="1" applyFill="1" applyBorder="1"/>
    <xf numFmtId="0" fontId="2" fillId="3" borderId="1" xfId="4" applyNumberFormat="1" applyFont="1" applyFill="1" applyBorder="1"/>
    <xf numFmtId="1" fontId="0" fillId="3" borderId="1" xfId="0" applyNumberFormat="1" applyFont="1" applyFill="1" applyBorder="1"/>
    <xf numFmtId="1" fontId="0" fillId="4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4" xfId="0" applyFont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31" fillId="2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/>
    </xf>
  </cellXfs>
  <cellStyles count="5">
    <cellStyle name="Lien hypertexte" xfId="2" builtinId="8"/>
    <cellStyle name="Monétaire" xfId="3" builtinId="4"/>
    <cellStyle name="Normal" xfId="0" builtinId="0"/>
    <cellStyle name="Normal 2 2" xfId="1" xr:uid="{00000000-0005-0000-0000-000002000000}"/>
    <cellStyle name="Pourcentage" xfId="4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8</xdr:row>
          <xdr:rowOff>350520</xdr:rowOff>
        </xdr:from>
        <xdr:to>
          <xdr:col>3</xdr:col>
          <xdr:colOff>121920</xdr:colOff>
          <xdr:row>8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8</xdr:row>
          <xdr:rowOff>350520</xdr:rowOff>
        </xdr:from>
        <xdr:to>
          <xdr:col>4</xdr:col>
          <xdr:colOff>121920</xdr:colOff>
          <xdr:row>8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8</xdr:row>
          <xdr:rowOff>350520</xdr:rowOff>
        </xdr:from>
        <xdr:to>
          <xdr:col>5</xdr:col>
          <xdr:colOff>121920</xdr:colOff>
          <xdr:row>8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8</xdr:row>
          <xdr:rowOff>350520</xdr:rowOff>
        </xdr:from>
        <xdr:to>
          <xdr:col>6</xdr:col>
          <xdr:colOff>121920</xdr:colOff>
          <xdr:row>8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8</xdr:row>
          <xdr:rowOff>350520</xdr:rowOff>
        </xdr:from>
        <xdr:to>
          <xdr:col>7</xdr:col>
          <xdr:colOff>121920</xdr:colOff>
          <xdr:row>8</xdr:row>
          <xdr:rowOff>563880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9</xdr:row>
          <xdr:rowOff>350520</xdr:rowOff>
        </xdr:from>
        <xdr:to>
          <xdr:col>3</xdr:col>
          <xdr:colOff>121920</xdr:colOff>
          <xdr:row>9</xdr:row>
          <xdr:rowOff>563880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9</xdr:row>
          <xdr:rowOff>350520</xdr:rowOff>
        </xdr:from>
        <xdr:to>
          <xdr:col>4</xdr:col>
          <xdr:colOff>121920</xdr:colOff>
          <xdr:row>9</xdr:row>
          <xdr:rowOff>563880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9</xdr:row>
          <xdr:rowOff>350520</xdr:rowOff>
        </xdr:from>
        <xdr:to>
          <xdr:col>5</xdr:col>
          <xdr:colOff>121920</xdr:colOff>
          <xdr:row>9</xdr:row>
          <xdr:rowOff>563880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9</xdr:row>
          <xdr:rowOff>350520</xdr:rowOff>
        </xdr:from>
        <xdr:to>
          <xdr:col>6</xdr:col>
          <xdr:colOff>121920</xdr:colOff>
          <xdr:row>9</xdr:row>
          <xdr:rowOff>563880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350520</xdr:rowOff>
        </xdr:from>
        <xdr:to>
          <xdr:col>7</xdr:col>
          <xdr:colOff>121920</xdr:colOff>
          <xdr:row>9</xdr:row>
          <xdr:rowOff>563880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10</xdr:row>
          <xdr:rowOff>350520</xdr:rowOff>
        </xdr:from>
        <xdr:to>
          <xdr:col>3</xdr:col>
          <xdr:colOff>121920</xdr:colOff>
          <xdr:row>10</xdr:row>
          <xdr:rowOff>563880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10</xdr:row>
          <xdr:rowOff>350520</xdr:rowOff>
        </xdr:from>
        <xdr:to>
          <xdr:col>4</xdr:col>
          <xdr:colOff>121920</xdr:colOff>
          <xdr:row>10</xdr:row>
          <xdr:rowOff>563880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10</xdr:row>
          <xdr:rowOff>350520</xdr:rowOff>
        </xdr:from>
        <xdr:to>
          <xdr:col>5</xdr:col>
          <xdr:colOff>121920</xdr:colOff>
          <xdr:row>10</xdr:row>
          <xdr:rowOff>563880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10</xdr:row>
          <xdr:rowOff>350520</xdr:rowOff>
        </xdr:from>
        <xdr:to>
          <xdr:col>6</xdr:col>
          <xdr:colOff>121920</xdr:colOff>
          <xdr:row>10</xdr:row>
          <xdr:rowOff>563880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10</xdr:row>
          <xdr:rowOff>350520</xdr:rowOff>
        </xdr:from>
        <xdr:to>
          <xdr:col>7</xdr:col>
          <xdr:colOff>121920</xdr:colOff>
          <xdr:row>10</xdr:row>
          <xdr:rowOff>563880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11</xdr:row>
          <xdr:rowOff>350520</xdr:rowOff>
        </xdr:from>
        <xdr:to>
          <xdr:col>3</xdr:col>
          <xdr:colOff>121920</xdr:colOff>
          <xdr:row>11</xdr:row>
          <xdr:rowOff>563880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11</xdr:row>
          <xdr:rowOff>350520</xdr:rowOff>
        </xdr:from>
        <xdr:to>
          <xdr:col>4</xdr:col>
          <xdr:colOff>121920</xdr:colOff>
          <xdr:row>11</xdr:row>
          <xdr:rowOff>563880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11</xdr:row>
          <xdr:rowOff>350520</xdr:rowOff>
        </xdr:from>
        <xdr:to>
          <xdr:col>5</xdr:col>
          <xdr:colOff>121920</xdr:colOff>
          <xdr:row>11</xdr:row>
          <xdr:rowOff>563880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11</xdr:row>
          <xdr:rowOff>350520</xdr:rowOff>
        </xdr:from>
        <xdr:to>
          <xdr:col>6</xdr:col>
          <xdr:colOff>121920</xdr:colOff>
          <xdr:row>11</xdr:row>
          <xdr:rowOff>563880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11</xdr:row>
          <xdr:rowOff>350520</xdr:rowOff>
        </xdr:from>
        <xdr:to>
          <xdr:col>7</xdr:col>
          <xdr:colOff>121920</xdr:colOff>
          <xdr:row>11</xdr:row>
          <xdr:rowOff>563880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12</xdr:row>
          <xdr:rowOff>350520</xdr:rowOff>
        </xdr:from>
        <xdr:to>
          <xdr:col>3</xdr:col>
          <xdr:colOff>121920</xdr:colOff>
          <xdr:row>12</xdr:row>
          <xdr:rowOff>563880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12</xdr:row>
          <xdr:rowOff>350520</xdr:rowOff>
        </xdr:from>
        <xdr:to>
          <xdr:col>4</xdr:col>
          <xdr:colOff>121920</xdr:colOff>
          <xdr:row>12</xdr:row>
          <xdr:rowOff>563880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12</xdr:row>
          <xdr:rowOff>350520</xdr:rowOff>
        </xdr:from>
        <xdr:to>
          <xdr:col>5</xdr:col>
          <xdr:colOff>121920</xdr:colOff>
          <xdr:row>12</xdr:row>
          <xdr:rowOff>563880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12</xdr:row>
          <xdr:rowOff>350520</xdr:rowOff>
        </xdr:from>
        <xdr:to>
          <xdr:col>6</xdr:col>
          <xdr:colOff>121920</xdr:colOff>
          <xdr:row>12</xdr:row>
          <xdr:rowOff>563880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12</xdr:row>
          <xdr:rowOff>350520</xdr:rowOff>
        </xdr:from>
        <xdr:to>
          <xdr:col>7</xdr:col>
          <xdr:colOff>121920</xdr:colOff>
          <xdr:row>12</xdr:row>
          <xdr:rowOff>563880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13</xdr:row>
          <xdr:rowOff>350520</xdr:rowOff>
        </xdr:from>
        <xdr:to>
          <xdr:col>3</xdr:col>
          <xdr:colOff>121920</xdr:colOff>
          <xdr:row>13</xdr:row>
          <xdr:rowOff>563880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13</xdr:row>
          <xdr:rowOff>350520</xdr:rowOff>
        </xdr:from>
        <xdr:to>
          <xdr:col>4</xdr:col>
          <xdr:colOff>121920</xdr:colOff>
          <xdr:row>13</xdr:row>
          <xdr:rowOff>563880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13</xdr:row>
          <xdr:rowOff>350520</xdr:rowOff>
        </xdr:from>
        <xdr:to>
          <xdr:col>5</xdr:col>
          <xdr:colOff>121920</xdr:colOff>
          <xdr:row>13</xdr:row>
          <xdr:rowOff>563880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13</xdr:row>
          <xdr:rowOff>350520</xdr:rowOff>
        </xdr:from>
        <xdr:to>
          <xdr:col>6</xdr:col>
          <xdr:colOff>121920</xdr:colOff>
          <xdr:row>13</xdr:row>
          <xdr:rowOff>563880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13</xdr:row>
          <xdr:rowOff>350520</xdr:rowOff>
        </xdr:from>
        <xdr:to>
          <xdr:col>7</xdr:col>
          <xdr:colOff>121920</xdr:colOff>
          <xdr:row>13</xdr:row>
          <xdr:rowOff>563880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464820</xdr:colOff>
          <xdr:row>14</xdr:row>
          <xdr:rowOff>350520</xdr:rowOff>
        </xdr:from>
        <xdr:to>
          <xdr:col>3</xdr:col>
          <xdr:colOff>121920</xdr:colOff>
          <xdr:row>14</xdr:row>
          <xdr:rowOff>563880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14</xdr:row>
          <xdr:rowOff>350520</xdr:rowOff>
        </xdr:from>
        <xdr:to>
          <xdr:col>4</xdr:col>
          <xdr:colOff>121920</xdr:colOff>
          <xdr:row>14</xdr:row>
          <xdr:rowOff>563880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464820</xdr:colOff>
          <xdr:row>14</xdr:row>
          <xdr:rowOff>350520</xdr:rowOff>
        </xdr:from>
        <xdr:to>
          <xdr:col>5</xdr:col>
          <xdr:colOff>121920</xdr:colOff>
          <xdr:row>14</xdr:row>
          <xdr:rowOff>563880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464820</xdr:colOff>
          <xdr:row>14</xdr:row>
          <xdr:rowOff>350520</xdr:rowOff>
        </xdr:from>
        <xdr:to>
          <xdr:col>6</xdr:col>
          <xdr:colOff>121920</xdr:colOff>
          <xdr:row>14</xdr:row>
          <xdr:rowOff>563880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14</xdr:row>
          <xdr:rowOff>350520</xdr:rowOff>
        </xdr:from>
        <xdr:to>
          <xdr:col>7</xdr:col>
          <xdr:colOff>121920</xdr:colOff>
          <xdr:row>14</xdr:row>
          <xdr:rowOff>563880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Q21"/>
  <sheetViews>
    <sheetView tabSelected="1" workbookViewId="0">
      <selection activeCell="G4" sqref="G4:J4"/>
    </sheetView>
  </sheetViews>
  <sheetFormatPr baseColWidth="10" defaultRowHeight="14.4" x14ac:dyDescent="0.3"/>
  <cols>
    <col min="2" max="2" width="12.5546875" customWidth="1"/>
  </cols>
  <sheetData>
    <row r="1" spans="1:17" ht="30" x14ac:dyDescent="0.3">
      <c r="A1" s="27" t="s">
        <v>23</v>
      </c>
      <c r="B1" s="28"/>
      <c r="C1" s="17"/>
      <c r="D1" s="1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7.399999999999999" x14ac:dyDescent="0.3">
      <c r="A2" s="29" t="s">
        <v>24</v>
      </c>
      <c r="B2" s="30"/>
      <c r="C2" s="17"/>
      <c r="D2" s="17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4" spans="1:17" ht="18" x14ac:dyDescent="0.35">
      <c r="A4" s="118" t="s">
        <v>1</v>
      </c>
      <c r="B4" s="119"/>
      <c r="C4" s="119"/>
      <c r="D4" s="119"/>
      <c r="E4" s="119"/>
      <c r="F4" s="120"/>
      <c r="G4" s="121"/>
      <c r="H4" s="121"/>
      <c r="I4" s="121"/>
      <c r="J4" s="121"/>
      <c r="K4" s="14"/>
      <c r="L4" s="14"/>
      <c r="M4" s="14"/>
      <c r="N4" s="14"/>
      <c r="O4" s="14"/>
      <c r="P4" s="14"/>
      <c r="Q4" s="14"/>
    </row>
    <row r="5" spans="1:17" ht="18" x14ac:dyDescent="0.35">
      <c r="A5" s="122" t="s">
        <v>34</v>
      </c>
      <c r="B5" s="123"/>
      <c r="C5" s="123"/>
      <c r="D5" s="123"/>
      <c r="E5" s="123"/>
      <c r="F5" s="124"/>
      <c r="G5" s="121"/>
      <c r="H5" s="121"/>
      <c r="I5" s="121"/>
      <c r="J5" s="121"/>
      <c r="K5" s="14"/>
      <c r="L5" s="14"/>
      <c r="M5" s="14"/>
      <c r="N5" s="14"/>
      <c r="O5" s="14"/>
      <c r="P5" s="14"/>
      <c r="Q5" s="14"/>
    </row>
    <row r="6" spans="1:17" ht="18" x14ac:dyDescent="0.35">
      <c r="A6" s="36"/>
      <c r="B6" s="36"/>
      <c r="C6" s="36"/>
      <c r="D6" s="36"/>
      <c r="E6" s="36"/>
      <c r="F6" s="36"/>
      <c r="G6" s="37"/>
      <c r="H6" s="37"/>
      <c r="I6" s="37"/>
      <c r="J6" s="37"/>
      <c r="K6" s="14"/>
      <c r="L6" s="14"/>
      <c r="M6" s="14"/>
      <c r="N6" s="14"/>
      <c r="O6" s="14"/>
      <c r="P6" s="14"/>
      <c r="Q6" s="14"/>
    </row>
    <row r="7" spans="1:17" ht="15.6" x14ac:dyDescent="0.3">
      <c r="A7" s="14"/>
      <c r="B7" s="15" t="s">
        <v>85</v>
      </c>
      <c r="C7" s="16"/>
      <c r="D7" s="17"/>
      <c r="E7" s="18"/>
      <c r="F7" s="18"/>
      <c r="G7" s="18"/>
      <c r="H7" s="18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47" t="s">
        <v>53</v>
      </c>
      <c r="C8" s="17"/>
      <c r="D8" s="17"/>
      <c r="E8" s="14"/>
      <c r="F8" s="14"/>
      <c r="G8" s="14"/>
      <c r="H8" s="48"/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47" t="s">
        <v>52</v>
      </c>
      <c r="C9" s="17"/>
      <c r="D9" s="17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47" t="s">
        <v>63</v>
      </c>
      <c r="C10" s="17"/>
      <c r="D10" s="17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.6" x14ac:dyDescent="0.3">
      <c r="A12" s="14"/>
      <c r="B12" s="25" t="s">
        <v>25</v>
      </c>
      <c r="C12" s="19"/>
      <c r="D12" s="20"/>
      <c r="E12" s="20"/>
      <c r="F12" s="20"/>
      <c r="G12" s="20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6" x14ac:dyDescent="0.3">
      <c r="A13" s="14"/>
      <c r="B13" s="25" t="s">
        <v>54</v>
      </c>
      <c r="C13" s="19"/>
      <c r="D13" s="20"/>
      <c r="E13" s="20"/>
      <c r="F13" s="20"/>
      <c r="G13" s="20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6" x14ac:dyDescent="0.3">
      <c r="A14" s="14"/>
      <c r="B14" s="25" t="s">
        <v>55</v>
      </c>
      <c r="C14" s="19"/>
      <c r="D14" s="20"/>
      <c r="E14" s="20"/>
      <c r="F14" s="20"/>
      <c r="G14" s="20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ht="15.6" x14ac:dyDescent="0.3">
      <c r="A15" s="14"/>
      <c r="B15" s="25" t="s">
        <v>57</v>
      </c>
      <c r="C15" s="19"/>
      <c r="D15" s="20"/>
      <c r="E15" s="20"/>
      <c r="F15" s="20"/>
      <c r="G15" s="20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15.6" x14ac:dyDescent="0.3">
      <c r="A16" s="14"/>
      <c r="B16" s="25" t="s">
        <v>56</v>
      </c>
      <c r="C16" s="19"/>
      <c r="D16" s="20"/>
      <c r="E16" s="20"/>
      <c r="F16" s="20"/>
      <c r="G16" s="20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15.6" x14ac:dyDescent="0.3">
      <c r="A17" s="14"/>
      <c r="B17" s="21"/>
      <c r="C17" s="22"/>
      <c r="D17" s="20"/>
      <c r="E17" s="20"/>
      <c r="F17" s="20"/>
      <c r="G17" s="20"/>
      <c r="H17" s="14"/>
      <c r="I17" s="20"/>
      <c r="J17" s="1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ht="15.6" x14ac:dyDescent="0.3">
      <c r="A19" s="14"/>
      <c r="B19" s="19" t="s">
        <v>20</v>
      </c>
      <c r="C19" s="14"/>
      <c r="D19" s="26"/>
      <c r="E19" s="23" t="s">
        <v>21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ht="15.6" x14ac:dyDescent="0.3">
      <c r="A20" s="14"/>
      <c r="B20" s="19"/>
      <c r="C20" s="14"/>
      <c r="D20" s="24"/>
      <c r="E20" s="23" t="s">
        <v>22</v>
      </c>
      <c r="F20" s="14"/>
      <c r="G20" s="14"/>
      <c r="H20" s="14"/>
      <c r="I20" s="14"/>
      <c r="J20" s="14"/>
    </row>
    <row r="21" spans="1:17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4">
    <mergeCell ref="A4:F4"/>
    <mergeCell ref="G4:J4"/>
    <mergeCell ref="A5:F5"/>
    <mergeCell ref="G5:J5"/>
  </mergeCells>
  <pageMargins left="0.7" right="0.7" top="0.75" bottom="0.75" header="0.3" footer="0.3"/>
  <pageSetup paperSize="9" scale="6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4793-6BBB-494D-9504-752AC4EEF259}">
  <sheetPr codeName="Feuil10"/>
  <dimension ref="A1:A2"/>
  <sheetViews>
    <sheetView workbookViewId="0">
      <selection activeCell="A3" sqref="A3"/>
    </sheetView>
  </sheetViews>
  <sheetFormatPr baseColWidth="10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I15"/>
  <sheetViews>
    <sheetView topLeftCell="A2" workbookViewId="0">
      <selection activeCell="A7" sqref="A7:B7"/>
    </sheetView>
  </sheetViews>
  <sheetFormatPr baseColWidth="10" defaultRowHeight="14.4" x14ac:dyDescent="0.3"/>
  <cols>
    <col min="1" max="1" width="43" customWidth="1"/>
    <col min="2" max="2" width="42.88671875" customWidth="1"/>
    <col min="3" max="7" width="19.6640625" customWidth="1"/>
  </cols>
  <sheetData>
    <row r="1" spans="1:9" s="3" customFormat="1" ht="23.4" x14ac:dyDescent="0.45">
      <c r="A1" s="2" t="s">
        <v>58</v>
      </c>
      <c r="B1" s="2"/>
      <c r="C1" s="2"/>
      <c r="D1" s="2"/>
      <c r="E1" s="2"/>
      <c r="F1" s="2"/>
      <c r="G1" s="2"/>
    </row>
    <row r="2" spans="1:9" s="3" customFormat="1" ht="23.4" x14ac:dyDescent="0.45">
      <c r="A2" s="2" t="s">
        <v>0</v>
      </c>
      <c r="B2" s="2"/>
      <c r="C2" s="2"/>
      <c r="D2" s="2"/>
      <c r="E2" s="2"/>
      <c r="F2" s="2"/>
      <c r="G2" s="2"/>
    </row>
    <row r="4" spans="1:9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2"/>
      <c r="F4" s="132"/>
      <c r="G4" s="38"/>
    </row>
    <row r="5" spans="1:9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2"/>
      <c r="F5" s="132"/>
      <c r="G5" s="38"/>
    </row>
    <row r="7" spans="1:9" s="11" customFormat="1" ht="39" customHeight="1" x14ac:dyDescent="0.3">
      <c r="A7" s="127" t="s">
        <v>14</v>
      </c>
      <c r="B7" s="127"/>
      <c r="C7" s="125" t="s">
        <v>19</v>
      </c>
      <c r="D7" s="126"/>
      <c r="E7" s="126"/>
      <c r="F7" s="126"/>
      <c r="G7" s="128"/>
      <c r="H7" s="125" t="s">
        <v>69</v>
      </c>
      <c r="I7" s="126"/>
    </row>
    <row r="8" spans="1:9" s="6" customFormat="1" ht="52.8" x14ac:dyDescent="0.3">
      <c r="A8" s="12" t="s">
        <v>2</v>
      </c>
      <c r="B8" s="12" t="s">
        <v>15</v>
      </c>
      <c r="C8" s="12" t="s">
        <v>10</v>
      </c>
      <c r="D8" s="12" t="s">
        <v>16</v>
      </c>
      <c r="E8" s="12" t="s">
        <v>17</v>
      </c>
      <c r="F8" s="12" t="s">
        <v>18</v>
      </c>
      <c r="G8" s="12" t="s">
        <v>6</v>
      </c>
      <c r="H8" s="33">
        <v>2023</v>
      </c>
      <c r="I8" s="33">
        <v>2024</v>
      </c>
    </row>
    <row r="9" spans="1:9" ht="71.25" customHeight="1" x14ac:dyDescent="0.3">
      <c r="A9" s="109"/>
      <c r="B9" s="109"/>
      <c r="C9" s="110"/>
      <c r="D9" s="110"/>
      <c r="E9" s="110"/>
      <c r="F9" s="110"/>
      <c r="G9" s="110"/>
      <c r="H9" s="111"/>
      <c r="I9" s="111"/>
    </row>
    <row r="10" spans="1:9" ht="71.25" customHeight="1" x14ac:dyDescent="0.3">
      <c r="A10" s="111"/>
      <c r="B10" s="111"/>
      <c r="C10" s="110"/>
      <c r="D10" s="110"/>
      <c r="E10" s="110"/>
      <c r="F10" s="110"/>
      <c r="G10" s="110"/>
      <c r="H10" s="111"/>
      <c r="I10" s="111"/>
    </row>
    <row r="11" spans="1:9" ht="71.25" customHeight="1" x14ac:dyDescent="0.3">
      <c r="A11" s="111"/>
      <c r="B11" s="111"/>
      <c r="C11" s="110"/>
      <c r="D11" s="110"/>
      <c r="E11" s="110"/>
      <c r="F11" s="110"/>
      <c r="G11" s="110"/>
      <c r="H11" s="111"/>
      <c r="I11" s="111"/>
    </row>
    <row r="12" spans="1:9" ht="71.25" customHeight="1" x14ac:dyDescent="0.3">
      <c r="A12" s="111"/>
      <c r="B12" s="111"/>
      <c r="C12" s="110"/>
      <c r="D12" s="110"/>
      <c r="E12" s="110"/>
      <c r="F12" s="110"/>
      <c r="G12" s="110"/>
      <c r="H12" s="111"/>
      <c r="I12" s="111"/>
    </row>
    <row r="13" spans="1:9" ht="71.25" customHeight="1" x14ac:dyDescent="0.3">
      <c r="A13" s="111"/>
      <c r="B13" s="111"/>
      <c r="C13" s="110"/>
      <c r="D13" s="110"/>
      <c r="E13" s="110"/>
      <c r="F13" s="110"/>
      <c r="G13" s="110"/>
      <c r="H13" s="111"/>
      <c r="I13" s="111"/>
    </row>
    <row r="14" spans="1:9" ht="71.25" customHeight="1" x14ac:dyDescent="0.3">
      <c r="A14" s="111"/>
      <c r="B14" s="111"/>
      <c r="C14" s="110"/>
      <c r="D14" s="110"/>
      <c r="E14" s="110"/>
      <c r="F14" s="110"/>
      <c r="G14" s="110"/>
      <c r="H14" s="111"/>
      <c r="I14" s="111"/>
    </row>
    <row r="15" spans="1:9" ht="71.25" customHeight="1" x14ac:dyDescent="0.3">
      <c r="A15" s="111"/>
      <c r="B15" s="111"/>
      <c r="C15" s="110"/>
      <c r="D15" s="110"/>
      <c r="E15" s="110"/>
      <c r="F15" s="110"/>
      <c r="G15" s="110"/>
      <c r="H15" s="111"/>
      <c r="I15" s="111"/>
    </row>
  </sheetData>
  <sheetProtection algorithmName="SHA-512" hashValue="dseeD1ILlkv973tx79qD10XPfhpX2xjkBlDydeNW0w0cLmCVBP8/77+g9tqy1ASojFhcDHBQR5CQydeGr03w+g==" saltValue="Arg1aCchzKf/hlCIW6NHyQ==" spinCount="100000" sheet="1" objects="1" scenarios="1"/>
  <mergeCells count="7">
    <mergeCell ref="H7:I7"/>
    <mergeCell ref="A7:B7"/>
    <mergeCell ref="C7:G7"/>
    <mergeCell ref="A4:B4"/>
    <mergeCell ref="C4:F4"/>
    <mergeCell ref="A5:B5"/>
    <mergeCell ref="C5:F5"/>
  </mergeCells>
  <pageMargins left="0.7" right="0.7" top="0.75" bottom="0.75" header="0.3" footer="0.3"/>
  <pageSetup paperSize="9" scale="7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464820</xdr:colOff>
                    <xdr:row>8</xdr:row>
                    <xdr:rowOff>350520</xdr:rowOff>
                  </from>
                  <to>
                    <xdr:col>3</xdr:col>
                    <xdr:colOff>121920</xdr:colOff>
                    <xdr:row>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464820</xdr:colOff>
                    <xdr:row>8</xdr:row>
                    <xdr:rowOff>350520</xdr:rowOff>
                  </from>
                  <to>
                    <xdr:col>4</xdr:col>
                    <xdr:colOff>121920</xdr:colOff>
                    <xdr:row>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464820</xdr:colOff>
                    <xdr:row>8</xdr:row>
                    <xdr:rowOff>350520</xdr:rowOff>
                  </from>
                  <to>
                    <xdr:col>5</xdr:col>
                    <xdr:colOff>121920</xdr:colOff>
                    <xdr:row>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464820</xdr:colOff>
                    <xdr:row>8</xdr:row>
                    <xdr:rowOff>350520</xdr:rowOff>
                  </from>
                  <to>
                    <xdr:col>6</xdr:col>
                    <xdr:colOff>121920</xdr:colOff>
                    <xdr:row>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6</xdr:col>
                    <xdr:colOff>464820</xdr:colOff>
                    <xdr:row>8</xdr:row>
                    <xdr:rowOff>350520</xdr:rowOff>
                  </from>
                  <to>
                    <xdr:col>7</xdr:col>
                    <xdr:colOff>121920</xdr:colOff>
                    <xdr:row>8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464820</xdr:colOff>
                    <xdr:row>9</xdr:row>
                    <xdr:rowOff>350520</xdr:rowOff>
                  </from>
                  <to>
                    <xdr:col>3</xdr:col>
                    <xdr:colOff>121920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3</xdr:col>
                    <xdr:colOff>464820</xdr:colOff>
                    <xdr:row>9</xdr:row>
                    <xdr:rowOff>350520</xdr:rowOff>
                  </from>
                  <to>
                    <xdr:col>4</xdr:col>
                    <xdr:colOff>121920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464820</xdr:colOff>
                    <xdr:row>9</xdr:row>
                    <xdr:rowOff>350520</xdr:rowOff>
                  </from>
                  <to>
                    <xdr:col>5</xdr:col>
                    <xdr:colOff>121920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464820</xdr:colOff>
                    <xdr:row>9</xdr:row>
                    <xdr:rowOff>350520</xdr:rowOff>
                  </from>
                  <to>
                    <xdr:col>6</xdr:col>
                    <xdr:colOff>121920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350520</xdr:rowOff>
                  </from>
                  <to>
                    <xdr:col>7</xdr:col>
                    <xdr:colOff>121920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2</xdr:col>
                    <xdr:colOff>464820</xdr:colOff>
                    <xdr:row>10</xdr:row>
                    <xdr:rowOff>350520</xdr:rowOff>
                  </from>
                  <to>
                    <xdr:col>3</xdr:col>
                    <xdr:colOff>121920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3</xdr:col>
                    <xdr:colOff>464820</xdr:colOff>
                    <xdr:row>10</xdr:row>
                    <xdr:rowOff>350520</xdr:rowOff>
                  </from>
                  <to>
                    <xdr:col>4</xdr:col>
                    <xdr:colOff>121920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4</xdr:col>
                    <xdr:colOff>464820</xdr:colOff>
                    <xdr:row>10</xdr:row>
                    <xdr:rowOff>350520</xdr:rowOff>
                  </from>
                  <to>
                    <xdr:col>5</xdr:col>
                    <xdr:colOff>121920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464820</xdr:colOff>
                    <xdr:row>10</xdr:row>
                    <xdr:rowOff>350520</xdr:rowOff>
                  </from>
                  <to>
                    <xdr:col>6</xdr:col>
                    <xdr:colOff>121920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6</xdr:col>
                    <xdr:colOff>464820</xdr:colOff>
                    <xdr:row>10</xdr:row>
                    <xdr:rowOff>350520</xdr:rowOff>
                  </from>
                  <to>
                    <xdr:col>7</xdr:col>
                    <xdr:colOff>121920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2</xdr:col>
                    <xdr:colOff>464820</xdr:colOff>
                    <xdr:row>11</xdr:row>
                    <xdr:rowOff>350520</xdr:rowOff>
                  </from>
                  <to>
                    <xdr:col>3</xdr:col>
                    <xdr:colOff>121920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3</xdr:col>
                    <xdr:colOff>464820</xdr:colOff>
                    <xdr:row>11</xdr:row>
                    <xdr:rowOff>350520</xdr:rowOff>
                  </from>
                  <to>
                    <xdr:col>4</xdr:col>
                    <xdr:colOff>121920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4</xdr:col>
                    <xdr:colOff>464820</xdr:colOff>
                    <xdr:row>11</xdr:row>
                    <xdr:rowOff>350520</xdr:rowOff>
                  </from>
                  <to>
                    <xdr:col>5</xdr:col>
                    <xdr:colOff>121920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5</xdr:col>
                    <xdr:colOff>464820</xdr:colOff>
                    <xdr:row>11</xdr:row>
                    <xdr:rowOff>350520</xdr:rowOff>
                  </from>
                  <to>
                    <xdr:col>6</xdr:col>
                    <xdr:colOff>121920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6</xdr:col>
                    <xdr:colOff>464820</xdr:colOff>
                    <xdr:row>11</xdr:row>
                    <xdr:rowOff>350520</xdr:rowOff>
                  </from>
                  <to>
                    <xdr:col>7</xdr:col>
                    <xdr:colOff>121920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</xdr:col>
                    <xdr:colOff>464820</xdr:colOff>
                    <xdr:row>12</xdr:row>
                    <xdr:rowOff>350520</xdr:rowOff>
                  </from>
                  <to>
                    <xdr:col>3</xdr:col>
                    <xdr:colOff>121920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3</xdr:col>
                    <xdr:colOff>464820</xdr:colOff>
                    <xdr:row>12</xdr:row>
                    <xdr:rowOff>350520</xdr:rowOff>
                  </from>
                  <to>
                    <xdr:col>4</xdr:col>
                    <xdr:colOff>121920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4</xdr:col>
                    <xdr:colOff>464820</xdr:colOff>
                    <xdr:row>12</xdr:row>
                    <xdr:rowOff>350520</xdr:rowOff>
                  </from>
                  <to>
                    <xdr:col>5</xdr:col>
                    <xdr:colOff>121920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464820</xdr:colOff>
                    <xdr:row>12</xdr:row>
                    <xdr:rowOff>350520</xdr:rowOff>
                  </from>
                  <to>
                    <xdr:col>6</xdr:col>
                    <xdr:colOff>121920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6</xdr:col>
                    <xdr:colOff>464820</xdr:colOff>
                    <xdr:row>12</xdr:row>
                    <xdr:rowOff>350520</xdr:rowOff>
                  </from>
                  <to>
                    <xdr:col>7</xdr:col>
                    <xdr:colOff>121920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2</xdr:col>
                    <xdr:colOff>464820</xdr:colOff>
                    <xdr:row>13</xdr:row>
                    <xdr:rowOff>350520</xdr:rowOff>
                  </from>
                  <to>
                    <xdr:col>3</xdr:col>
                    <xdr:colOff>121920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3</xdr:col>
                    <xdr:colOff>464820</xdr:colOff>
                    <xdr:row>13</xdr:row>
                    <xdr:rowOff>350520</xdr:rowOff>
                  </from>
                  <to>
                    <xdr:col>4</xdr:col>
                    <xdr:colOff>121920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4</xdr:col>
                    <xdr:colOff>464820</xdr:colOff>
                    <xdr:row>13</xdr:row>
                    <xdr:rowOff>350520</xdr:rowOff>
                  </from>
                  <to>
                    <xdr:col>5</xdr:col>
                    <xdr:colOff>121920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5</xdr:col>
                    <xdr:colOff>464820</xdr:colOff>
                    <xdr:row>13</xdr:row>
                    <xdr:rowOff>350520</xdr:rowOff>
                  </from>
                  <to>
                    <xdr:col>6</xdr:col>
                    <xdr:colOff>121920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6</xdr:col>
                    <xdr:colOff>464820</xdr:colOff>
                    <xdr:row>13</xdr:row>
                    <xdr:rowOff>350520</xdr:rowOff>
                  </from>
                  <to>
                    <xdr:col>7</xdr:col>
                    <xdr:colOff>121920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</xdr:col>
                    <xdr:colOff>464820</xdr:colOff>
                    <xdr:row>14</xdr:row>
                    <xdr:rowOff>350520</xdr:rowOff>
                  </from>
                  <to>
                    <xdr:col>3</xdr:col>
                    <xdr:colOff>121920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3</xdr:col>
                    <xdr:colOff>464820</xdr:colOff>
                    <xdr:row>14</xdr:row>
                    <xdr:rowOff>350520</xdr:rowOff>
                  </from>
                  <to>
                    <xdr:col>4</xdr:col>
                    <xdr:colOff>121920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4</xdr:col>
                    <xdr:colOff>464820</xdr:colOff>
                    <xdr:row>14</xdr:row>
                    <xdr:rowOff>350520</xdr:rowOff>
                  </from>
                  <to>
                    <xdr:col>5</xdr:col>
                    <xdr:colOff>121920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5</xdr:col>
                    <xdr:colOff>464820</xdr:colOff>
                    <xdr:row>14</xdr:row>
                    <xdr:rowOff>350520</xdr:rowOff>
                  </from>
                  <to>
                    <xdr:col>6</xdr:col>
                    <xdr:colOff>121920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6</xdr:col>
                    <xdr:colOff>464820</xdr:colOff>
                    <xdr:row>14</xdr:row>
                    <xdr:rowOff>350520</xdr:rowOff>
                  </from>
                  <to>
                    <xdr:col>7</xdr:col>
                    <xdr:colOff>121920</xdr:colOff>
                    <xdr:row>14</xdr:row>
                    <xdr:rowOff>563880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D778D8-B93B-4C90-87A7-0979B9C78A40}">
          <x14:formula1>
            <xm:f>listes!$A$1:$A$2</xm:f>
          </x14:formula1>
          <xm:sqref>H9:I15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F14"/>
  <sheetViews>
    <sheetView workbookViewId="0">
      <selection activeCell="B13" sqref="B13"/>
    </sheetView>
  </sheetViews>
  <sheetFormatPr baseColWidth="10" defaultRowHeight="14.4" x14ac:dyDescent="0.3"/>
  <cols>
    <col min="1" max="1" width="44.88671875" customWidth="1"/>
    <col min="2" max="2" width="24" customWidth="1"/>
    <col min="3" max="3" width="45.109375" customWidth="1"/>
    <col min="4" max="4" width="27.88671875" customWidth="1"/>
  </cols>
  <sheetData>
    <row r="1" spans="1:6" s="3" customFormat="1" ht="23.4" x14ac:dyDescent="0.45">
      <c r="A1" s="2" t="s">
        <v>46</v>
      </c>
      <c r="B1" s="2"/>
      <c r="C1" s="2"/>
      <c r="D1" s="2"/>
      <c r="E1" s="2"/>
      <c r="F1" s="2"/>
    </row>
    <row r="2" spans="1:6" s="3" customFormat="1" ht="23.4" x14ac:dyDescent="0.45">
      <c r="A2" s="2" t="s">
        <v>0</v>
      </c>
      <c r="B2" s="2"/>
      <c r="C2" s="2"/>
      <c r="D2" s="2"/>
      <c r="E2" s="2"/>
      <c r="F2" s="2"/>
    </row>
    <row r="4" spans="1:6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2"/>
      <c r="F4" s="135"/>
    </row>
    <row r="5" spans="1:6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2"/>
      <c r="F5" s="135"/>
    </row>
    <row r="7" spans="1:6" ht="30.75" customHeight="1" x14ac:dyDescent="0.3">
      <c r="A7" s="136" t="s">
        <v>86</v>
      </c>
      <c r="B7" s="136"/>
      <c r="C7" s="136"/>
      <c r="D7" s="136"/>
    </row>
    <row r="8" spans="1:6" ht="27" customHeight="1" x14ac:dyDescent="0.3">
      <c r="A8" s="44"/>
      <c r="B8" s="44"/>
      <c r="C8" s="43"/>
      <c r="D8" s="43"/>
    </row>
    <row r="9" spans="1:6" s="6" customFormat="1" ht="23.25" customHeight="1" x14ac:dyDescent="0.3">
      <c r="A9" s="133" t="s">
        <v>45</v>
      </c>
      <c r="B9" s="133"/>
      <c r="C9" s="134"/>
      <c r="D9" s="134"/>
    </row>
    <row r="10" spans="1:6" ht="34.950000000000003" customHeight="1" x14ac:dyDescent="0.3">
      <c r="A10" s="34" t="s">
        <v>48</v>
      </c>
      <c r="B10" s="34" t="s">
        <v>62</v>
      </c>
      <c r="C10" s="40"/>
      <c r="D10" s="40"/>
    </row>
    <row r="11" spans="1:6" ht="29.25" customHeight="1" x14ac:dyDescent="0.3">
      <c r="A11" s="45">
        <v>2023</v>
      </c>
      <c r="B11" s="92"/>
      <c r="C11" s="41"/>
      <c r="D11" s="39"/>
    </row>
    <row r="12" spans="1:6" ht="29.25" customHeight="1" x14ac:dyDescent="0.3">
      <c r="A12" s="45">
        <v>2024</v>
      </c>
      <c r="B12" s="92"/>
      <c r="C12" s="41"/>
      <c r="D12" s="39"/>
    </row>
    <row r="13" spans="1:6" ht="29.25" customHeight="1" x14ac:dyDescent="0.3">
      <c r="A13" s="53" t="s">
        <v>44</v>
      </c>
      <c r="B13" s="57">
        <f>IF(ISBLANK(B11),B12,IF(ISBLANK(B12),B11,AVERAGE(B11:B12)))</f>
        <v>0</v>
      </c>
      <c r="C13" s="42"/>
      <c r="D13" s="39"/>
    </row>
    <row r="14" spans="1:6" x14ac:dyDescent="0.3">
      <c r="A14" s="13"/>
      <c r="C14" s="39"/>
      <c r="D14" s="39"/>
    </row>
  </sheetData>
  <sheetProtection algorithmName="SHA-512" hashValue="W5/gj8YS5hj2PJ7HyFQSXoQWXY0OcZt7McBwJRkfHtYcIY/vP6MB4SXn8zyeg5F2kb0pOsWgFlE6Mnbn8uIIrQ==" saltValue="Y53cBTJZD8TYgqwvvlH2Iw==" spinCount="100000" sheet="1" objects="1" scenarios="1"/>
  <mergeCells count="7">
    <mergeCell ref="A9:B9"/>
    <mergeCell ref="C9:D9"/>
    <mergeCell ref="A4:B4"/>
    <mergeCell ref="C4:F4"/>
    <mergeCell ref="A5:B5"/>
    <mergeCell ref="C5:F5"/>
    <mergeCell ref="A7:D7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D26"/>
  <sheetViews>
    <sheetView workbookViewId="0">
      <selection activeCell="A12" sqref="A12"/>
    </sheetView>
  </sheetViews>
  <sheetFormatPr baseColWidth="10" defaultRowHeight="14.4" x14ac:dyDescent="0.3"/>
  <cols>
    <col min="1" max="1" width="47.5546875" customWidth="1"/>
    <col min="2" max="2" width="15.88671875" customWidth="1"/>
    <col min="3" max="3" width="38.44140625" customWidth="1"/>
    <col min="4" max="5" width="25.33203125" customWidth="1"/>
  </cols>
  <sheetData>
    <row r="1" spans="1:4" s="3" customFormat="1" ht="23.4" x14ac:dyDescent="0.45">
      <c r="A1" s="2" t="s">
        <v>47</v>
      </c>
      <c r="B1" s="2"/>
      <c r="C1" s="2"/>
      <c r="D1" s="2"/>
    </row>
    <row r="2" spans="1:4" s="3" customFormat="1" ht="23.4" x14ac:dyDescent="0.45">
      <c r="A2" s="2" t="s">
        <v>0</v>
      </c>
      <c r="B2" s="2"/>
      <c r="C2" s="2"/>
      <c r="D2" s="2"/>
    </row>
    <row r="4" spans="1:4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5"/>
    </row>
    <row r="5" spans="1:4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5"/>
    </row>
    <row r="8" spans="1:4" ht="30.75" customHeight="1" x14ac:dyDescent="0.3">
      <c r="A8" s="136" t="s">
        <v>87</v>
      </c>
      <c r="B8" s="136"/>
      <c r="C8" s="136"/>
      <c r="D8" s="136"/>
    </row>
    <row r="9" spans="1:4" x14ac:dyDescent="0.3">
      <c r="A9" s="44"/>
      <c r="B9" s="44"/>
      <c r="C9" s="43"/>
    </row>
    <row r="10" spans="1:4" ht="36" customHeight="1" x14ac:dyDescent="0.3">
      <c r="A10" s="34" t="s">
        <v>45</v>
      </c>
      <c r="B10" s="133" t="s">
        <v>50</v>
      </c>
      <c r="C10" s="133"/>
    </row>
    <row r="11" spans="1:4" x14ac:dyDescent="0.3">
      <c r="A11" s="34" t="s">
        <v>49</v>
      </c>
      <c r="B11" s="46">
        <v>2023</v>
      </c>
      <c r="C11" s="46">
        <v>2024</v>
      </c>
    </row>
    <row r="12" spans="1:4" x14ac:dyDescent="0.3">
      <c r="A12" s="92" t="str">
        <f>IF(ISTEXT('1_TR identification_part'!A9),'1_TR identification_part'!A9,"")</f>
        <v/>
      </c>
      <c r="B12" s="92"/>
      <c r="C12" s="92"/>
    </row>
    <row r="13" spans="1:4" x14ac:dyDescent="0.3">
      <c r="A13" s="92" t="str">
        <f>IF(ISTEXT('1_TR identification_part'!A10),'1_TR identification_part'!A10,"")</f>
        <v/>
      </c>
      <c r="B13" s="92"/>
      <c r="C13" s="92"/>
    </row>
    <row r="14" spans="1:4" x14ac:dyDescent="0.3">
      <c r="A14" s="92" t="str">
        <f>IF(ISTEXT('1_TR identification_part'!A11),'1_TR identification_part'!A11,"")</f>
        <v/>
      </c>
      <c r="B14" s="92"/>
      <c r="C14" s="92"/>
    </row>
    <row r="15" spans="1:4" x14ac:dyDescent="0.3">
      <c r="A15" s="92" t="str">
        <f>IF(ISTEXT('1_TR identification_part'!A12),'1_TR identification_part'!A12,"")</f>
        <v/>
      </c>
      <c r="B15" s="92"/>
      <c r="C15" s="92"/>
    </row>
    <row r="16" spans="1:4" x14ac:dyDescent="0.3">
      <c r="A16" s="92" t="str">
        <f>IF(ISTEXT('1_TR identification_part'!A13),'1_TR identification_part'!A13,"")</f>
        <v/>
      </c>
      <c r="B16" s="92"/>
      <c r="C16" s="92"/>
    </row>
    <row r="17" spans="1:3" x14ac:dyDescent="0.3">
      <c r="A17" s="92" t="str">
        <f>IF(ISTEXT('1_TR identification_part'!A14),'1_TR identification_part'!A14,"")</f>
        <v/>
      </c>
      <c r="B17" s="92"/>
      <c r="C17" s="92"/>
    </row>
    <row r="18" spans="1:3" x14ac:dyDescent="0.3">
      <c r="A18" s="92" t="str">
        <f>IF(ISTEXT('1_TR identification_part'!A15),'1_TR identification_part'!A15,"")</f>
        <v/>
      </c>
      <c r="B18" s="92"/>
      <c r="C18" s="92"/>
    </row>
    <row r="19" spans="1:3" x14ac:dyDescent="0.3">
      <c r="A19" s="92" t="str">
        <f>IF(ISTEXT('1_TR identification_part'!A16),'1_TR identification_part'!A16,"")</f>
        <v/>
      </c>
      <c r="B19" s="92"/>
      <c r="C19" s="92"/>
    </row>
    <row r="20" spans="1:3" x14ac:dyDescent="0.3">
      <c r="A20" s="92" t="str">
        <f>IF(ISTEXT('1_TR identification_part'!A17),'1_TR identification_part'!A17,"")</f>
        <v/>
      </c>
      <c r="B20" s="92"/>
      <c r="C20" s="92"/>
    </row>
    <row r="21" spans="1:3" x14ac:dyDescent="0.3">
      <c r="A21" s="92" t="str">
        <f>IF(ISTEXT('1_TR identification_part'!A18),'1_TR identification_part'!A18,"")</f>
        <v/>
      </c>
      <c r="B21" s="92"/>
      <c r="C21" s="92"/>
    </row>
    <row r="22" spans="1:3" x14ac:dyDescent="0.3">
      <c r="A22" s="92" t="str">
        <f>IF(ISTEXT('1_TR identification_part'!A19),'1_TR identification_part'!A19,"")</f>
        <v/>
      </c>
      <c r="B22" s="92"/>
      <c r="C22" s="92"/>
    </row>
    <row r="23" spans="1:3" x14ac:dyDescent="0.3">
      <c r="A23" s="92" t="str">
        <f>IF(ISTEXT('1_TR identification_part'!A20),'1_TR identification_part'!A20,"")</f>
        <v/>
      </c>
      <c r="B23" s="92"/>
      <c r="C23" s="92"/>
    </row>
    <row r="24" spans="1:3" x14ac:dyDescent="0.3">
      <c r="A24" s="31" t="s">
        <v>51</v>
      </c>
      <c r="B24" s="9">
        <f>SUM(B12:B23)</f>
        <v>0</v>
      </c>
      <c r="C24" s="9">
        <f>SUM(C12:C23)</f>
        <v>0</v>
      </c>
    </row>
    <row r="26" spans="1:3" ht="27.6" x14ac:dyDescent="0.3">
      <c r="A26" s="53" t="s">
        <v>61</v>
      </c>
      <c r="B26" s="57">
        <f>IF(B24=0,C24,IF(C24=0,B24,AVERAGE(B24:C24)))</f>
        <v>0</v>
      </c>
    </row>
  </sheetData>
  <sheetProtection algorithmName="SHA-512" hashValue="pyP0jtiDfa1WLhqx0++3xidltgd9/eQVj8jQJ0P5qi2nFnShWaAl6hiC6SLLHPmVEP/VFBpfzPvQ6x7ZASLeHQ==" saltValue="2boCu6Hs9OOf/7+xdYLZ1g==" spinCount="100000" sheet="1" objects="1" scenarios="1"/>
  <mergeCells count="6">
    <mergeCell ref="B10:C10"/>
    <mergeCell ref="A4:B4"/>
    <mergeCell ref="C4:D4"/>
    <mergeCell ref="A5:B5"/>
    <mergeCell ref="C5:D5"/>
    <mergeCell ref="A8:D8"/>
  </mergeCells>
  <phoneticPr fontId="33" type="noConversion"/>
  <pageMargins left="0.7" right="0.7" top="0.75" bottom="0.75" header="0.3" footer="0.3"/>
  <pageSetup paperSize="9" scale="93" fitToHeight="0" orientation="landscape" r:id="rId1"/>
  <ignoredErrors>
    <ignoredError sqref="B24:C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G27"/>
  <sheetViews>
    <sheetView topLeftCell="A4" workbookViewId="0">
      <selection activeCell="C23" sqref="C23"/>
    </sheetView>
  </sheetViews>
  <sheetFormatPr baseColWidth="10" defaultRowHeight="14.4" x14ac:dyDescent="0.3"/>
  <cols>
    <col min="1" max="1" width="48.6640625" customWidth="1"/>
    <col min="2" max="2" width="21.44140625" customWidth="1"/>
    <col min="3" max="3" width="25.5546875" customWidth="1"/>
    <col min="4" max="4" width="17.6640625" customWidth="1"/>
    <col min="5" max="5" width="14.6640625" customWidth="1"/>
    <col min="7" max="7" width="13.6640625" customWidth="1"/>
    <col min="8" max="8" width="13.88671875" customWidth="1"/>
    <col min="10" max="10" width="13.88671875" customWidth="1"/>
    <col min="11" max="11" width="10.109375" customWidth="1"/>
    <col min="12" max="12" width="14.88671875" customWidth="1"/>
  </cols>
  <sheetData>
    <row r="1" spans="1:7" s="3" customFormat="1" ht="23.4" x14ac:dyDescent="0.45">
      <c r="A1" s="2" t="s">
        <v>59</v>
      </c>
      <c r="B1" s="2"/>
      <c r="C1" s="2"/>
      <c r="D1" s="2"/>
      <c r="E1" s="2"/>
      <c r="F1" s="2"/>
      <c r="G1" s="2"/>
    </row>
    <row r="2" spans="1:7" s="3" customFormat="1" ht="23.4" x14ac:dyDescent="0.45">
      <c r="A2" s="138" t="s">
        <v>0</v>
      </c>
      <c r="B2" s="138"/>
      <c r="C2" s="138"/>
      <c r="D2" s="138"/>
      <c r="E2" s="138"/>
      <c r="F2" s="138"/>
      <c r="G2" s="138"/>
    </row>
    <row r="4" spans="1:7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5"/>
    </row>
    <row r="5" spans="1:7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5"/>
    </row>
    <row r="7" spans="1:7" ht="15.6" x14ac:dyDescent="0.3">
      <c r="A7" s="7" t="s">
        <v>95</v>
      </c>
      <c r="B7" s="8">
        <f>B19</f>
        <v>0</v>
      </c>
      <c r="D7" s="35" t="s">
        <v>28</v>
      </c>
      <c r="E7" s="35" t="s">
        <v>39</v>
      </c>
      <c r="F7" s="35" t="s">
        <v>31</v>
      </c>
    </row>
    <row r="8" spans="1:7" ht="15.6" x14ac:dyDescent="0.3">
      <c r="A8" s="7" t="s">
        <v>37</v>
      </c>
      <c r="B8" s="8">
        <f>B13*E8+B14*E9+B18*E10</f>
        <v>0</v>
      </c>
      <c r="D8" s="35" t="s">
        <v>29</v>
      </c>
      <c r="E8" s="35">
        <v>1.5</v>
      </c>
      <c r="F8" s="55">
        <v>705</v>
      </c>
    </row>
    <row r="9" spans="1:7" s="5" customFormat="1" ht="15.6" x14ac:dyDescent="0.3">
      <c r="A9" s="7" t="s">
        <v>38</v>
      </c>
      <c r="B9" s="51">
        <f>C19</f>
        <v>0</v>
      </c>
      <c r="D9" s="35" t="s">
        <v>26</v>
      </c>
      <c r="E9" s="35">
        <v>1.5</v>
      </c>
      <c r="F9" s="55">
        <v>705</v>
      </c>
    </row>
    <row r="10" spans="1:7" x14ac:dyDescent="0.3">
      <c r="D10" s="35" t="s">
        <v>30</v>
      </c>
      <c r="E10" s="35">
        <v>1</v>
      </c>
      <c r="F10" s="55">
        <v>470</v>
      </c>
    </row>
    <row r="12" spans="1:7" ht="31.2" x14ac:dyDescent="0.3">
      <c r="A12" s="4" t="s">
        <v>9</v>
      </c>
      <c r="B12" s="4" t="s">
        <v>35</v>
      </c>
      <c r="C12" s="4" t="s">
        <v>36</v>
      </c>
    </row>
    <row r="13" spans="1:7" ht="24" customHeight="1" x14ac:dyDescent="0.3">
      <c r="A13" s="7" t="s">
        <v>10</v>
      </c>
      <c r="B13" s="92"/>
      <c r="C13" s="49">
        <f>B13*F8</f>
        <v>0</v>
      </c>
    </row>
    <row r="14" spans="1:7" ht="24" customHeight="1" x14ac:dyDescent="0.3">
      <c r="A14" s="7" t="s">
        <v>12</v>
      </c>
      <c r="B14" s="92"/>
      <c r="C14" s="49">
        <f>B14*F9</f>
        <v>0</v>
      </c>
    </row>
    <row r="15" spans="1:7" ht="24" customHeight="1" x14ac:dyDescent="0.3">
      <c r="A15" s="10" t="s">
        <v>4</v>
      </c>
      <c r="B15" s="100"/>
      <c r="C15" s="54">
        <f>B15*$F$10</f>
        <v>0</v>
      </c>
    </row>
    <row r="16" spans="1:7" ht="24" customHeight="1" x14ac:dyDescent="0.3">
      <c r="A16" s="10" t="s">
        <v>5</v>
      </c>
      <c r="B16" s="100"/>
      <c r="C16" s="54">
        <f>B16*$F$10</f>
        <v>0</v>
      </c>
    </row>
    <row r="17" spans="1:3" ht="24" customHeight="1" x14ac:dyDescent="0.3">
      <c r="A17" s="10" t="s">
        <v>6</v>
      </c>
      <c r="B17" s="100"/>
      <c r="C17" s="54">
        <f>B17*$F$10</f>
        <v>0</v>
      </c>
    </row>
    <row r="18" spans="1:3" ht="24" customHeight="1" x14ac:dyDescent="0.3">
      <c r="A18" s="7" t="s">
        <v>13</v>
      </c>
      <c r="B18" s="9">
        <f>SUM(B15:B17)</f>
        <v>0</v>
      </c>
      <c r="C18" s="49">
        <f>SUM(C15:C17)</f>
        <v>0</v>
      </c>
    </row>
    <row r="19" spans="1:3" ht="24" customHeight="1" x14ac:dyDescent="0.3">
      <c r="A19" s="52" t="s">
        <v>7</v>
      </c>
      <c r="B19" s="8">
        <f>SUM(B13:B17)</f>
        <v>0</v>
      </c>
      <c r="C19" s="50">
        <f>SUM(C13:C17)</f>
        <v>0</v>
      </c>
    </row>
    <row r="23" spans="1:3" ht="15.6" x14ac:dyDescent="0.3">
      <c r="A23" s="137" t="s">
        <v>93</v>
      </c>
      <c r="B23" s="137"/>
    </row>
    <row r="24" spans="1:3" ht="15.6" x14ac:dyDescent="0.3">
      <c r="A24" s="112" t="s">
        <v>89</v>
      </c>
      <c r="B24" s="113">
        <f>85%*B9</f>
        <v>0</v>
      </c>
    </row>
    <row r="25" spans="1:3" ht="15.6" x14ac:dyDescent="0.3">
      <c r="A25" s="112" t="s">
        <v>90</v>
      </c>
      <c r="B25" s="114">
        <f>60%*B24</f>
        <v>0</v>
      </c>
    </row>
    <row r="26" spans="1:3" ht="15.6" x14ac:dyDescent="0.3">
      <c r="A26" s="112" t="s">
        <v>91</v>
      </c>
      <c r="B26" s="114">
        <f>40%*B24</f>
        <v>0</v>
      </c>
    </row>
    <row r="27" spans="1:3" ht="15.6" x14ac:dyDescent="0.3">
      <c r="A27" s="112" t="s">
        <v>92</v>
      </c>
      <c r="B27" s="114">
        <f>15%*B9</f>
        <v>0</v>
      </c>
    </row>
  </sheetData>
  <mergeCells count="6">
    <mergeCell ref="A23:B23"/>
    <mergeCell ref="A2:G2"/>
    <mergeCell ref="A4:B4"/>
    <mergeCell ref="A5:B5"/>
    <mergeCell ref="C4:E4"/>
    <mergeCell ref="C5:E5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M35"/>
  <sheetViews>
    <sheetView topLeftCell="A5" workbookViewId="0">
      <selection activeCell="B36" sqref="B36"/>
    </sheetView>
  </sheetViews>
  <sheetFormatPr baseColWidth="10" defaultColWidth="11.44140625" defaultRowHeight="14.4" x14ac:dyDescent="0.3"/>
  <cols>
    <col min="1" max="1" width="38.109375" style="75" customWidth="1"/>
    <col min="2" max="2" width="12.6640625" style="75" customWidth="1"/>
    <col min="3" max="3" width="17.6640625" style="75" customWidth="1"/>
    <col min="4" max="4" width="12.33203125" style="75" customWidth="1"/>
    <col min="5" max="5" width="28.44140625" style="75" customWidth="1"/>
    <col min="6" max="6" width="20.88671875" style="75" customWidth="1"/>
    <col min="7" max="7" width="20" style="75" customWidth="1"/>
    <col min="8" max="8" width="19.6640625" style="75" customWidth="1"/>
    <col min="9" max="9" width="10.109375" style="75" customWidth="1"/>
    <col min="10" max="10" width="14.88671875" style="75" customWidth="1"/>
    <col min="11" max="16384" width="11.44140625" style="75"/>
  </cols>
  <sheetData>
    <row r="1" spans="1:13" s="70" customFormat="1" ht="23.4" x14ac:dyDescent="0.45">
      <c r="A1" s="69" t="s">
        <v>60</v>
      </c>
      <c r="B1" s="69"/>
      <c r="C1" s="69"/>
      <c r="D1" s="69"/>
      <c r="E1" s="69"/>
    </row>
    <row r="2" spans="1:13" s="70" customFormat="1" ht="23.4" x14ac:dyDescent="0.45">
      <c r="A2" s="69" t="s">
        <v>0</v>
      </c>
      <c r="B2" s="69"/>
      <c r="C2" s="69"/>
      <c r="D2" s="69"/>
      <c r="E2" s="69"/>
    </row>
    <row r="4" spans="1:13" s="72" customFormat="1" ht="18" x14ac:dyDescent="0.35">
      <c r="A4" s="139" t="s">
        <v>1</v>
      </c>
      <c r="B4" s="140"/>
      <c r="C4" s="141" t="str">
        <f>IF(ISBLANK(NOTICE!G4),"Vous devez renseigner l'onglet NOTICE",NOTICE!G4)</f>
        <v>Vous devez renseigner l'onglet NOTICE</v>
      </c>
      <c r="D4" s="142"/>
      <c r="E4" s="142"/>
      <c r="F4" s="142"/>
      <c r="G4" s="71"/>
      <c r="H4" s="68"/>
      <c r="I4" s="68"/>
      <c r="J4" s="68"/>
    </row>
    <row r="5" spans="1:13" s="72" customFormat="1" ht="18" x14ac:dyDescent="0.35">
      <c r="A5" s="139" t="s">
        <v>34</v>
      </c>
      <c r="B5" s="140"/>
      <c r="C5" s="141" t="str">
        <f>IF(ISBLANK(NOTICE!G5),"Vous devez renseigner l'onglet NOTICE",NOTICE!G5)</f>
        <v>Vous devez renseigner l'onglet NOTICE</v>
      </c>
      <c r="D5" s="142"/>
      <c r="E5" s="142"/>
      <c r="F5" s="142"/>
      <c r="G5" s="71"/>
      <c r="H5" s="68"/>
      <c r="I5" s="68"/>
      <c r="J5" s="68"/>
    </row>
    <row r="7" spans="1:13" ht="18" x14ac:dyDescent="0.35">
      <c r="A7" s="73" t="s">
        <v>95</v>
      </c>
      <c r="B7" s="74">
        <f>K27</f>
        <v>0</v>
      </c>
      <c r="E7" s="76" t="s">
        <v>28</v>
      </c>
      <c r="F7" s="76" t="s">
        <v>39</v>
      </c>
      <c r="G7" s="76" t="s">
        <v>27</v>
      </c>
      <c r="H7" s="68"/>
    </row>
    <row r="8" spans="1:13" s="77" customFormat="1" ht="15.6" x14ac:dyDescent="0.3">
      <c r="A8" s="73" t="s">
        <v>37</v>
      </c>
      <c r="B8" s="74">
        <f>B27*F8+D27*F9+I27*F10</f>
        <v>0</v>
      </c>
      <c r="E8" s="76" t="s">
        <v>29</v>
      </c>
      <c r="F8" s="76">
        <v>1.5</v>
      </c>
      <c r="G8" s="78">
        <v>705</v>
      </c>
      <c r="H8" s="79"/>
    </row>
    <row r="9" spans="1:13" s="81" customFormat="1" ht="15.6" x14ac:dyDescent="0.3">
      <c r="A9" s="73" t="s">
        <v>38</v>
      </c>
      <c r="B9" s="80">
        <f>L27</f>
        <v>0</v>
      </c>
      <c r="E9" s="76" t="s">
        <v>26</v>
      </c>
      <c r="F9" s="76">
        <v>1.5</v>
      </c>
      <c r="G9" s="78">
        <v>705</v>
      </c>
      <c r="H9" s="79"/>
    </row>
    <row r="10" spans="1:13" s="81" customFormat="1" ht="15.6" x14ac:dyDescent="0.3">
      <c r="A10" s="82"/>
      <c r="E10" s="76" t="s">
        <v>30</v>
      </c>
      <c r="F10" s="76">
        <v>1</v>
      </c>
      <c r="G10" s="78">
        <v>470</v>
      </c>
      <c r="H10" s="79"/>
    </row>
    <row r="11" spans="1:13" s="81" customFormat="1" ht="15.6" x14ac:dyDescent="0.3">
      <c r="A11" s="82"/>
      <c r="E11" s="83"/>
      <c r="F11" s="83"/>
    </row>
    <row r="12" spans="1:13" x14ac:dyDescent="0.3">
      <c r="B12" s="143" t="s">
        <v>33</v>
      </c>
      <c r="C12" s="143"/>
      <c r="D12" s="143"/>
      <c r="E12" s="143"/>
      <c r="F12" s="143" t="s">
        <v>32</v>
      </c>
      <c r="G12" s="143"/>
      <c r="H12" s="143"/>
      <c r="I12" s="143"/>
      <c r="J12" s="143"/>
      <c r="K12" s="144" t="s">
        <v>41</v>
      </c>
      <c r="L12" s="144"/>
      <c r="M12" s="84"/>
    </row>
    <row r="13" spans="1:13" s="87" customFormat="1" ht="46.5" customHeight="1" x14ac:dyDescent="0.3">
      <c r="A13" s="145" t="s">
        <v>2</v>
      </c>
      <c r="B13" s="145" t="s">
        <v>29</v>
      </c>
      <c r="C13" s="145"/>
      <c r="D13" s="145" t="s">
        <v>26</v>
      </c>
      <c r="E13" s="145"/>
      <c r="F13" s="85" t="s">
        <v>4</v>
      </c>
      <c r="G13" s="85" t="s">
        <v>5</v>
      </c>
      <c r="H13" s="85" t="s">
        <v>6</v>
      </c>
      <c r="I13" s="146" t="s">
        <v>11</v>
      </c>
      <c r="J13" s="147"/>
      <c r="K13" s="144"/>
      <c r="L13" s="144"/>
      <c r="M13" s="86"/>
    </row>
    <row r="14" spans="1:13" s="91" customFormat="1" ht="27.6" x14ac:dyDescent="0.3">
      <c r="A14" s="145"/>
      <c r="B14" s="88" t="s">
        <v>3</v>
      </c>
      <c r="C14" s="88" t="s">
        <v>36</v>
      </c>
      <c r="D14" s="88" t="s">
        <v>3</v>
      </c>
      <c r="E14" s="88" t="s">
        <v>36</v>
      </c>
      <c r="F14" s="88" t="s">
        <v>3</v>
      </c>
      <c r="G14" s="88" t="s">
        <v>3</v>
      </c>
      <c r="H14" s="88" t="s">
        <v>3</v>
      </c>
      <c r="I14" s="85" t="s">
        <v>3</v>
      </c>
      <c r="J14" s="89" t="s">
        <v>40</v>
      </c>
      <c r="K14" s="90" t="s">
        <v>42</v>
      </c>
      <c r="L14" s="90" t="s">
        <v>43</v>
      </c>
      <c r="M14" s="86"/>
    </row>
    <row r="15" spans="1:13" x14ac:dyDescent="0.3">
      <c r="A15" s="92" t="str">
        <f>IF(ISTEXT('1_TR identification_part'!A9),'1_TR identification_part'!A9,"")</f>
        <v/>
      </c>
      <c r="B15" s="92"/>
      <c r="C15" s="101">
        <f>B15*$G$8</f>
        <v>0</v>
      </c>
      <c r="D15" s="93"/>
      <c r="E15" s="103">
        <f>D15*$G$9</f>
        <v>0</v>
      </c>
      <c r="F15" s="93"/>
      <c r="G15" s="93"/>
      <c r="H15" s="93"/>
      <c r="I15" s="105">
        <f>SUM(F15:H15)</f>
        <v>0</v>
      </c>
      <c r="J15" s="106">
        <f>I15*$G$10</f>
        <v>0</v>
      </c>
      <c r="K15" s="105">
        <f>B15+D15+I15</f>
        <v>0</v>
      </c>
      <c r="L15" s="101">
        <f>C15+E15+J15</f>
        <v>0</v>
      </c>
      <c r="M15" s="94"/>
    </row>
    <row r="16" spans="1:13" x14ac:dyDescent="0.3">
      <c r="A16" s="92" t="str">
        <f>IF(ISTEXT('1_TR identification_part'!A10),'1_TR identification_part'!A10,"")</f>
        <v/>
      </c>
      <c r="B16" s="92"/>
      <c r="C16" s="101">
        <f t="shared" ref="C16:C26" si="0">B16*$G$8</f>
        <v>0</v>
      </c>
      <c r="D16" s="93"/>
      <c r="E16" s="103">
        <f t="shared" ref="E16:E26" si="1">D16*$G$9</f>
        <v>0</v>
      </c>
      <c r="F16" s="93"/>
      <c r="G16" s="93"/>
      <c r="H16" s="93"/>
      <c r="I16" s="105">
        <f t="shared" ref="I16:I26" si="2">SUM(F16:H16)</f>
        <v>0</v>
      </c>
      <c r="J16" s="106">
        <f t="shared" ref="J16:J26" si="3">I16*$G$10</f>
        <v>0</v>
      </c>
      <c r="K16" s="105">
        <f t="shared" ref="K16:K26" si="4">B16+D16+I16</f>
        <v>0</v>
      </c>
      <c r="L16" s="101">
        <f t="shared" ref="L16:L26" si="5">C16+E16+J16</f>
        <v>0</v>
      </c>
      <c r="M16" s="95"/>
    </row>
    <row r="17" spans="1:13" x14ac:dyDescent="0.3">
      <c r="A17" s="92" t="str">
        <f>IF(ISTEXT('1_TR identification_part'!A11),'1_TR identification_part'!A11,"")</f>
        <v/>
      </c>
      <c r="B17" s="92"/>
      <c r="C17" s="101">
        <f t="shared" si="0"/>
        <v>0</v>
      </c>
      <c r="D17" s="93"/>
      <c r="E17" s="103">
        <f t="shared" si="1"/>
        <v>0</v>
      </c>
      <c r="F17" s="93"/>
      <c r="G17" s="93"/>
      <c r="H17" s="93"/>
      <c r="I17" s="105">
        <f t="shared" si="2"/>
        <v>0</v>
      </c>
      <c r="J17" s="106">
        <f t="shared" si="3"/>
        <v>0</v>
      </c>
      <c r="K17" s="105">
        <f t="shared" si="4"/>
        <v>0</v>
      </c>
      <c r="L17" s="101">
        <f t="shared" si="5"/>
        <v>0</v>
      </c>
      <c r="M17" s="95"/>
    </row>
    <row r="18" spans="1:13" x14ac:dyDescent="0.3">
      <c r="A18" s="92" t="str">
        <f>IF(ISTEXT('1_TR identification_part'!A12),'1_TR identification_part'!A12,"")</f>
        <v/>
      </c>
      <c r="B18" s="92"/>
      <c r="C18" s="101">
        <f t="shared" si="0"/>
        <v>0</v>
      </c>
      <c r="D18" s="93"/>
      <c r="E18" s="103">
        <f t="shared" si="1"/>
        <v>0</v>
      </c>
      <c r="F18" s="93"/>
      <c r="G18" s="93"/>
      <c r="H18" s="93"/>
      <c r="I18" s="105">
        <f t="shared" si="2"/>
        <v>0</v>
      </c>
      <c r="J18" s="106">
        <f t="shared" si="3"/>
        <v>0</v>
      </c>
      <c r="K18" s="105">
        <f t="shared" si="4"/>
        <v>0</v>
      </c>
      <c r="L18" s="101">
        <f t="shared" si="5"/>
        <v>0</v>
      </c>
      <c r="M18" s="95"/>
    </row>
    <row r="19" spans="1:13" x14ac:dyDescent="0.3">
      <c r="A19" s="92" t="str">
        <f>IF(ISTEXT('1_TR identification_part'!A13),'1_TR identification_part'!A13,"")</f>
        <v/>
      </c>
      <c r="B19" s="92"/>
      <c r="C19" s="101">
        <f t="shared" si="0"/>
        <v>0</v>
      </c>
      <c r="D19" s="93"/>
      <c r="E19" s="103">
        <f t="shared" si="1"/>
        <v>0</v>
      </c>
      <c r="F19" s="93"/>
      <c r="G19" s="93"/>
      <c r="H19" s="93"/>
      <c r="I19" s="105">
        <f t="shared" si="2"/>
        <v>0</v>
      </c>
      <c r="J19" s="106">
        <f t="shared" si="3"/>
        <v>0</v>
      </c>
      <c r="K19" s="105">
        <f t="shared" si="4"/>
        <v>0</v>
      </c>
      <c r="L19" s="101">
        <f t="shared" si="5"/>
        <v>0</v>
      </c>
      <c r="M19" s="95"/>
    </row>
    <row r="20" spans="1:13" x14ac:dyDescent="0.3">
      <c r="A20" s="92" t="str">
        <f>IF(ISTEXT('1_TR identification_part'!A14),'1_TR identification_part'!A14,"")</f>
        <v/>
      </c>
      <c r="B20" s="92"/>
      <c r="C20" s="101">
        <f t="shared" si="0"/>
        <v>0</v>
      </c>
      <c r="D20" s="93"/>
      <c r="E20" s="103">
        <f t="shared" si="1"/>
        <v>0</v>
      </c>
      <c r="F20" s="93"/>
      <c r="G20" s="93"/>
      <c r="H20" s="93"/>
      <c r="I20" s="105">
        <f t="shared" si="2"/>
        <v>0</v>
      </c>
      <c r="J20" s="106">
        <f t="shared" si="3"/>
        <v>0</v>
      </c>
      <c r="K20" s="105">
        <f t="shared" si="4"/>
        <v>0</v>
      </c>
      <c r="L20" s="101">
        <f t="shared" si="5"/>
        <v>0</v>
      </c>
      <c r="M20" s="95"/>
    </row>
    <row r="21" spans="1:13" x14ac:dyDescent="0.3">
      <c r="A21" s="92" t="str">
        <f>IF(ISTEXT('1_TR identification_part'!A15),'1_TR identification_part'!A15,"")</f>
        <v/>
      </c>
      <c r="B21" s="92"/>
      <c r="C21" s="101">
        <f t="shared" si="0"/>
        <v>0</v>
      </c>
      <c r="D21" s="96"/>
      <c r="E21" s="103">
        <f t="shared" si="1"/>
        <v>0</v>
      </c>
      <c r="F21" s="96"/>
      <c r="G21" s="96"/>
      <c r="H21" s="96"/>
      <c r="I21" s="105">
        <f t="shared" si="2"/>
        <v>0</v>
      </c>
      <c r="J21" s="106">
        <f t="shared" si="3"/>
        <v>0</v>
      </c>
      <c r="K21" s="105">
        <f t="shared" si="4"/>
        <v>0</v>
      </c>
      <c r="L21" s="101">
        <f t="shared" si="5"/>
        <v>0</v>
      </c>
      <c r="M21" s="95"/>
    </row>
    <row r="22" spans="1:13" x14ac:dyDescent="0.3">
      <c r="A22" s="92" t="str">
        <f>IF(ISTEXT('1_TR identification_part'!A16),'1_TR identification_part'!A16,"")</f>
        <v/>
      </c>
      <c r="B22" s="92"/>
      <c r="C22" s="101">
        <f t="shared" si="0"/>
        <v>0</v>
      </c>
      <c r="D22" s="96"/>
      <c r="E22" s="103">
        <f t="shared" si="1"/>
        <v>0</v>
      </c>
      <c r="F22" s="96"/>
      <c r="G22" s="96"/>
      <c r="H22" s="96"/>
      <c r="I22" s="105">
        <f t="shared" si="2"/>
        <v>0</v>
      </c>
      <c r="J22" s="106">
        <f t="shared" si="3"/>
        <v>0</v>
      </c>
      <c r="K22" s="105">
        <f t="shared" si="4"/>
        <v>0</v>
      </c>
      <c r="L22" s="101">
        <f t="shared" si="5"/>
        <v>0</v>
      </c>
      <c r="M22" s="95"/>
    </row>
    <row r="23" spans="1:13" x14ac:dyDescent="0.3">
      <c r="A23" s="92" t="str">
        <f>IF(ISTEXT('1_TR identification_part'!A17),'1_TR identification_part'!A17,"")</f>
        <v/>
      </c>
      <c r="B23" s="92"/>
      <c r="C23" s="101">
        <f t="shared" si="0"/>
        <v>0</v>
      </c>
      <c r="D23" s="96"/>
      <c r="E23" s="103">
        <f t="shared" si="1"/>
        <v>0</v>
      </c>
      <c r="F23" s="96"/>
      <c r="G23" s="96"/>
      <c r="H23" s="96"/>
      <c r="I23" s="105">
        <f t="shared" si="2"/>
        <v>0</v>
      </c>
      <c r="J23" s="106">
        <f t="shared" si="3"/>
        <v>0</v>
      </c>
      <c r="K23" s="105">
        <f t="shared" si="4"/>
        <v>0</v>
      </c>
      <c r="L23" s="101">
        <f t="shared" si="5"/>
        <v>0</v>
      </c>
      <c r="M23" s="95"/>
    </row>
    <row r="24" spans="1:13" x14ac:dyDescent="0.3">
      <c r="A24" s="92" t="str">
        <f>IF(ISTEXT('1_TR identification_part'!A18),'1_TR identification_part'!A18,"")</f>
        <v/>
      </c>
      <c r="B24" s="92"/>
      <c r="C24" s="101">
        <f t="shared" si="0"/>
        <v>0</v>
      </c>
      <c r="D24" s="96"/>
      <c r="E24" s="103">
        <f t="shared" si="1"/>
        <v>0</v>
      </c>
      <c r="F24" s="96"/>
      <c r="G24" s="96"/>
      <c r="H24" s="96"/>
      <c r="I24" s="105">
        <f t="shared" si="2"/>
        <v>0</v>
      </c>
      <c r="J24" s="106">
        <f t="shared" si="3"/>
        <v>0</v>
      </c>
      <c r="K24" s="105">
        <f t="shared" si="4"/>
        <v>0</v>
      </c>
      <c r="L24" s="101">
        <f t="shared" si="5"/>
        <v>0</v>
      </c>
      <c r="M24" s="95"/>
    </row>
    <row r="25" spans="1:13" x14ac:dyDescent="0.3">
      <c r="A25" s="92" t="str">
        <f>IF(ISTEXT('1_TR identification_part'!A19),'1_TR identification_part'!A19,"")</f>
        <v/>
      </c>
      <c r="B25" s="92"/>
      <c r="C25" s="101">
        <f t="shared" si="0"/>
        <v>0</v>
      </c>
      <c r="D25" s="96"/>
      <c r="E25" s="103">
        <f t="shared" si="1"/>
        <v>0</v>
      </c>
      <c r="F25" s="96"/>
      <c r="G25" s="96"/>
      <c r="H25" s="96"/>
      <c r="I25" s="105">
        <f t="shared" si="2"/>
        <v>0</v>
      </c>
      <c r="J25" s="106">
        <f t="shared" si="3"/>
        <v>0</v>
      </c>
      <c r="K25" s="105">
        <f t="shared" si="4"/>
        <v>0</v>
      </c>
      <c r="L25" s="101">
        <f t="shared" si="5"/>
        <v>0</v>
      </c>
      <c r="M25" s="95"/>
    </row>
    <row r="26" spans="1:13" x14ac:dyDescent="0.3">
      <c r="A26" s="92" t="str">
        <f>IF(ISTEXT('1_TR identification_part'!A20),'1_TR identification_part'!A20,"")</f>
        <v/>
      </c>
      <c r="B26" s="92"/>
      <c r="C26" s="101">
        <f t="shared" si="0"/>
        <v>0</v>
      </c>
      <c r="D26" s="96"/>
      <c r="E26" s="103">
        <f t="shared" si="1"/>
        <v>0</v>
      </c>
      <c r="F26" s="96"/>
      <c r="G26" s="96"/>
      <c r="H26" s="96"/>
      <c r="I26" s="105">
        <f t="shared" si="2"/>
        <v>0</v>
      </c>
      <c r="J26" s="106">
        <f t="shared" si="3"/>
        <v>0</v>
      </c>
      <c r="K26" s="105">
        <f t="shared" si="4"/>
        <v>0</v>
      </c>
      <c r="L26" s="101">
        <f t="shared" si="5"/>
        <v>0</v>
      </c>
      <c r="M26" s="95"/>
    </row>
    <row r="27" spans="1:13" s="87" customFormat="1" x14ac:dyDescent="0.3">
      <c r="A27" s="97" t="s">
        <v>8</v>
      </c>
      <c r="B27" s="107">
        <f>SUM(B15:B26)</f>
        <v>0</v>
      </c>
      <c r="C27" s="102">
        <f t="shared" ref="C27:D27" si="6">SUM(C15:C26)</f>
        <v>0</v>
      </c>
      <c r="D27" s="107">
        <f t="shared" si="6"/>
        <v>0</v>
      </c>
      <c r="E27" s="104">
        <f>SUM(E15:E26)</f>
        <v>0</v>
      </c>
      <c r="F27" s="107">
        <f>SUM(F15:F26)</f>
        <v>0</v>
      </c>
      <c r="G27" s="107">
        <f>SUM(G15:G26)</f>
        <v>0</v>
      </c>
      <c r="H27" s="107">
        <f>SUM(H15:H26)</f>
        <v>0</v>
      </c>
      <c r="I27" s="107">
        <f>SUM(I15:I26)</f>
        <v>0</v>
      </c>
      <c r="J27" s="108">
        <f t="shared" ref="J27" si="7">SUM(J15:J26)</f>
        <v>0</v>
      </c>
      <c r="K27" s="107">
        <f>SUM(K15:K26)</f>
        <v>0</v>
      </c>
      <c r="L27" s="104">
        <f>SUM(L15:L26)</f>
        <v>0</v>
      </c>
      <c r="M27" s="98"/>
    </row>
    <row r="28" spans="1:13" ht="10.199999999999999" customHeight="1" x14ac:dyDescent="0.3">
      <c r="A28" s="99"/>
      <c r="B28" s="99"/>
      <c r="C28" s="99"/>
    </row>
    <row r="29" spans="1:13" ht="14.4" customHeight="1" x14ac:dyDescent="0.3"/>
    <row r="31" spans="1:13" ht="15.6" x14ac:dyDescent="0.3">
      <c r="A31" s="137" t="s">
        <v>93</v>
      </c>
      <c r="B31" s="137"/>
    </row>
    <row r="32" spans="1:13" ht="15.6" x14ac:dyDescent="0.3">
      <c r="A32" s="112" t="s">
        <v>89</v>
      </c>
      <c r="B32" s="113">
        <f>85%*B9</f>
        <v>0</v>
      </c>
    </row>
    <row r="33" spans="1:2" ht="15.6" x14ac:dyDescent="0.3">
      <c r="A33" s="112" t="s">
        <v>90</v>
      </c>
      <c r="B33" s="114">
        <f>60%*B32</f>
        <v>0</v>
      </c>
    </row>
    <row r="34" spans="1:2" ht="15.6" x14ac:dyDescent="0.3">
      <c r="A34" s="112" t="s">
        <v>91</v>
      </c>
      <c r="B34" s="114">
        <f>40%*B32</f>
        <v>0</v>
      </c>
    </row>
    <row r="35" spans="1:2" ht="15.6" x14ac:dyDescent="0.3">
      <c r="A35" s="112" t="s">
        <v>92</v>
      </c>
      <c r="B35" s="114">
        <f>15%*B9</f>
        <v>0</v>
      </c>
    </row>
  </sheetData>
  <sheetProtection insertRows="0"/>
  <mergeCells count="12">
    <mergeCell ref="K12:L13"/>
    <mergeCell ref="B13:C13"/>
    <mergeCell ref="D13:E13"/>
    <mergeCell ref="A13:A14"/>
    <mergeCell ref="A31:B31"/>
    <mergeCell ref="I13:J13"/>
    <mergeCell ref="A4:B4"/>
    <mergeCell ref="C4:F4"/>
    <mergeCell ref="A5:B5"/>
    <mergeCell ref="C5:F5"/>
    <mergeCell ref="F12:J12"/>
    <mergeCell ref="B12:E12"/>
  </mergeCells>
  <pageMargins left="0.7" right="0.7" top="0.75" bottom="0.75" header="0.3" footer="0.3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AA93-2F78-4CCF-82D3-C7EFCC9F7D68}">
  <sheetPr codeName="Feuil7"/>
  <dimension ref="A1:G20"/>
  <sheetViews>
    <sheetView workbookViewId="0">
      <selection activeCell="I35" activeCellId="1" sqref="I17 I35"/>
    </sheetView>
  </sheetViews>
  <sheetFormatPr baseColWidth="10" defaultRowHeight="14.4" x14ac:dyDescent="0.3"/>
  <cols>
    <col min="1" max="1" width="42.44140625" customWidth="1"/>
    <col min="2" max="2" width="29.33203125" customWidth="1"/>
    <col min="5" max="5" width="32.44140625" customWidth="1"/>
  </cols>
  <sheetData>
    <row r="1" spans="1:7" ht="23.4" x14ac:dyDescent="0.45">
      <c r="A1" s="2" t="s">
        <v>65</v>
      </c>
      <c r="B1" s="2"/>
      <c r="C1" s="2"/>
      <c r="D1" s="2"/>
      <c r="E1" s="2"/>
      <c r="F1" s="2"/>
      <c r="G1" s="2"/>
    </row>
    <row r="2" spans="1:7" ht="23.4" x14ac:dyDescent="0.45">
      <c r="A2" s="138" t="s">
        <v>0</v>
      </c>
      <c r="B2" s="138"/>
      <c r="C2" s="138"/>
      <c r="D2" s="138"/>
      <c r="E2" s="138"/>
      <c r="F2" s="138"/>
      <c r="G2" s="138"/>
    </row>
    <row r="4" spans="1:7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5"/>
      <c r="F4" s="32"/>
      <c r="G4" s="32"/>
    </row>
    <row r="5" spans="1:7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5"/>
      <c r="F5" s="32"/>
      <c r="G5" s="32"/>
    </row>
    <row r="6" spans="1:7" ht="15.6" x14ac:dyDescent="0.3">
      <c r="A6" s="129" t="s">
        <v>71</v>
      </c>
      <c r="B6" s="130"/>
      <c r="C6" s="148"/>
      <c r="D6" s="148"/>
      <c r="E6" s="148"/>
    </row>
    <row r="8" spans="1:7" x14ac:dyDescent="0.3">
      <c r="A8" s="1" t="s">
        <v>74</v>
      </c>
    </row>
    <row r="10" spans="1:7" ht="15.6" x14ac:dyDescent="0.3">
      <c r="A10" s="56" t="s">
        <v>66</v>
      </c>
      <c r="B10" s="116">
        <f>IF(C6="OUI",'2_2_PART_Nb_conseil_réalisés'!B26,'2_1_Nb_conseils_réalisés_'!B13)</f>
        <v>0</v>
      </c>
    </row>
    <row r="11" spans="1:7" ht="15.6" x14ac:dyDescent="0.3">
      <c r="A11" s="56" t="s">
        <v>68</v>
      </c>
      <c r="B11" s="116">
        <f>IF(C6="OUI",'3-2_PART_Prévi'!B7,'3-1_ Prévi'!B7)</f>
        <v>0</v>
      </c>
    </row>
    <row r="12" spans="1:7" ht="15.6" x14ac:dyDescent="0.3">
      <c r="A12" s="7" t="s">
        <v>67</v>
      </c>
      <c r="B12" s="58" t="str">
        <f>IF(B10=0,"",B11/B10)</f>
        <v/>
      </c>
    </row>
    <row r="13" spans="1:7" ht="15.6" x14ac:dyDescent="0.3">
      <c r="A13" s="7" t="s">
        <v>94</v>
      </c>
      <c r="B13" s="115" t="str">
        <f>IF(ISNUMBER(B12),IF(B12&lt;=150%,10,3),"")</f>
        <v/>
      </c>
    </row>
    <row r="15" spans="1:7" x14ac:dyDescent="0.3">
      <c r="A15" s="1" t="s">
        <v>75</v>
      </c>
    </row>
    <row r="17" spans="1:2" ht="15.6" x14ac:dyDescent="0.3">
      <c r="A17" s="56" t="s">
        <v>70</v>
      </c>
      <c r="B17" s="117"/>
    </row>
    <row r="18" spans="1:2" ht="15.6" x14ac:dyDescent="0.3">
      <c r="A18" s="56" t="s">
        <v>68</v>
      </c>
      <c r="B18" s="116">
        <f>IF(C6="OUI",'3-2_PART_Prévi'!B7,'3-1_ Prévi'!B7)</f>
        <v>0</v>
      </c>
    </row>
    <row r="19" spans="1:2" ht="15.6" x14ac:dyDescent="0.3">
      <c r="A19" s="7" t="s">
        <v>67</v>
      </c>
      <c r="B19" s="58" t="str">
        <f>IF(B17=0,"",B17/B18)</f>
        <v/>
      </c>
    </row>
    <row r="20" spans="1:2" ht="15.6" x14ac:dyDescent="0.3">
      <c r="A20" s="7" t="s">
        <v>94</v>
      </c>
      <c r="B20" s="115" t="str">
        <f>IF(ISNUMBER(B19),IF(B19&gt;=50%,10,3),"")</f>
        <v/>
      </c>
    </row>
  </sheetData>
  <mergeCells count="7">
    <mergeCell ref="A6:B6"/>
    <mergeCell ref="C6:E6"/>
    <mergeCell ref="A2:G2"/>
    <mergeCell ref="A4:B4"/>
    <mergeCell ref="C4:E4"/>
    <mergeCell ref="A5:B5"/>
    <mergeCell ref="C5:E5"/>
  </mergeCells>
  <conditionalFormatting sqref="B13 B20">
    <cfRule type="cellIs" dxfId="1" priority="1" operator="equal">
      <formula>3</formula>
    </cfRule>
    <cfRule type="cellIs" dxfId="0" priority="2" operator="equal">
      <formula>10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A15118-BBDB-40CE-92A2-3FDC4FD983A9}">
          <x14:formula1>
            <xm:f>listes!$A$1:$A$2</xm:f>
          </x14:formula1>
          <xm:sqref>C6:E6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D571-F237-4318-B0CD-81D771A81EE7}">
  <sheetPr codeName="Feuil8"/>
  <dimension ref="A1:G28"/>
  <sheetViews>
    <sheetView topLeftCell="A2" workbookViewId="0">
      <selection activeCell="I35" activeCellId="1" sqref="I17 I35"/>
    </sheetView>
  </sheetViews>
  <sheetFormatPr baseColWidth="10" defaultRowHeight="14.4" x14ac:dyDescent="0.3"/>
  <cols>
    <col min="1" max="1" width="33.33203125" customWidth="1"/>
    <col min="2" max="2" width="42.5546875" customWidth="1"/>
    <col min="5" max="5" width="30.109375" customWidth="1"/>
  </cols>
  <sheetData>
    <row r="1" spans="1:7" s="3" customFormat="1" ht="23.4" x14ac:dyDescent="0.45">
      <c r="A1" s="2" t="s">
        <v>77</v>
      </c>
      <c r="B1" s="2"/>
      <c r="C1" s="2"/>
      <c r="D1" s="2"/>
      <c r="E1" s="2"/>
      <c r="F1" s="2"/>
      <c r="G1" s="2"/>
    </row>
    <row r="2" spans="1:7" s="3" customFormat="1" ht="23.4" x14ac:dyDescent="0.45">
      <c r="A2" s="138" t="s">
        <v>0</v>
      </c>
      <c r="B2" s="138"/>
      <c r="C2" s="138"/>
      <c r="D2" s="138"/>
      <c r="E2" s="138"/>
      <c r="F2" s="138"/>
      <c r="G2" s="138"/>
    </row>
    <row r="4" spans="1:7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5"/>
    </row>
    <row r="5" spans="1:7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5"/>
    </row>
    <row r="6" spans="1:7" ht="15.6" x14ac:dyDescent="0.3">
      <c r="A6" s="129" t="s">
        <v>71</v>
      </c>
      <c r="B6" s="130"/>
      <c r="C6" s="148"/>
      <c r="D6" s="148"/>
      <c r="E6" s="148"/>
    </row>
    <row r="7" spans="1:7" ht="15.6" x14ac:dyDescent="0.3">
      <c r="A7" s="60"/>
      <c r="B7" s="61"/>
      <c r="C7" s="37"/>
      <c r="D7" s="37"/>
      <c r="E7" s="37"/>
    </row>
    <row r="8" spans="1:7" x14ac:dyDescent="0.3">
      <c r="A8" s="1"/>
    </row>
    <row r="9" spans="1:7" ht="15.6" x14ac:dyDescent="0.3">
      <c r="A9" s="7" t="s">
        <v>96</v>
      </c>
      <c r="B9" s="8">
        <f>B21</f>
        <v>0</v>
      </c>
      <c r="D9" s="35" t="s">
        <v>28</v>
      </c>
      <c r="E9" s="35" t="s">
        <v>39</v>
      </c>
      <c r="F9" s="35" t="s">
        <v>31</v>
      </c>
    </row>
    <row r="10" spans="1:7" ht="31.2" x14ac:dyDescent="0.3">
      <c r="A10" s="7" t="s">
        <v>79</v>
      </c>
      <c r="B10" s="8">
        <f>B15*E10+B16*E11+B20*E12</f>
        <v>0</v>
      </c>
      <c r="D10" s="35" t="s">
        <v>29</v>
      </c>
      <c r="E10" s="35">
        <v>1.5</v>
      </c>
      <c r="F10" s="55">
        <v>705</v>
      </c>
    </row>
    <row r="11" spans="1:7" ht="15.6" x14ac:dyDescent="0.3">
      <c r="A11" s="7" t="s">
        <v>80</v>
      </c>
      <c r="B11" s="51">
        <f>C21</f>
        <v>0</v>
      </c>
      <c r="C11" s="5"/>
      <c r="D11" s="35" t="s">
        <v>26</v>
      </c>
      <c r="E11" s="35">
        <v>1.5</v>
      </c>
      <c r="F11" s="55">
        <v>705</v>
      </c>
    </row>
    <row r="12" spans="1:7" x14ac:dyDescent="0.3">
      <c r="D12" s="35" t="s">
        <v>30</v>
      </c>
      <c r="E12" s="35">
        <v>1</v>
      </c>
      <c r="F12" s="55">
        <v>470</v>
      </c>
    </row>
    <row r="14" spans="1:7" ht="31.2" x14ac:dyDescent="0.3">
      <c r="A14" s="4" t="s">
        <v>9</v>
      </c>
      <c r="B14" s="4" t="s">
        <v>78</v>
      </c>
      <c r="C14" s="4" t="s">
        <v>36</v>
      </c>
    </row>
    <row r="15" spans="1:7" ht="15.6" x14ac:dyDescent="0.3">
      <c r="A15" s="7" t="s">
        <v>10</v>
      </c>
      <c r="B15" s="9">
        <f>IF(C6="OUI",'3-2_PART_Prévi'!B27,'3-1_ Prévi'!B13)</f>
        <v>0</v>
      </c>
      <c r="C15" s="49">
        <f>B15*F10</f>
        <v>0</v>
      </c>
    </row>
    <row r="16" spans="1:7" ht="31.2" x14ac:dyDescent="0.3">
      <c r="A16" s="7" t="s">
        <v>12</v>
      </c>
      <c r="B16" s="9">
        <f>IF($C$6="OUI",'3-2_PART_Prévi'!D27,'3-1_ Prévi'!B14)</f>
        <v>0</v>
      </c>
      <c r="C16" s="49">
        <f>B16*F11</f>
        <v>0</v>
      </c>
    </row>
    <row r="17" spans="1:3" ht="31.2" x14ac:dyDescent="0.3">
      <c r="A17" s="10" t="s">
        <v>4</v>
      </c>
      <c r="B17" s="9">
        <f>IF($C$6="OUI",'3-2_PART_Prévi'!F27,'3-1_ Prévi'!B15)</f>
        <v>0</v>
      </c>
      <c r="C17" s="54">
        <f>B17*$F$12</f>
        <v>0</v>
      </c>
    </row>
    <row r="18" spans="1:3" ht="31.2" x14ac:dyDescent="0.3">
      <c r="A18" s="10" t="s">
        <v>5</v>
      </c>
      <c r="B18" s="9">
        <f>IF($C$6="OUI",'3-2_PART_Prévi'!G27,'3-1_ Prévi'!B16)</f>
        <v>0</v>
      </c>
      <c r="C18" s="54">
        <f>B18*$F$12</f>
        <v>0</v>
      </c>
    </row>
    <row r="19" spans="1:3" ht="15.6" x14ac:dyDescent="0.3">
      <c r="A19" s="10" t="s">
        <v>6</v>
      </c>
      <c r="B19" s="9">
        <f>IF($C$6="OUI",'3-2_PART_Prévi'!H27,'3-1_ Prévi'!B17)</f>
        <v>0</v>
      </c>
      <c r="C19" s="54">
        <f>B19*$F$12</f>
        <v>0</v>
      </c>
    </row>
    <row r="20" spans="1:3" ht="15.6" x14ac:dyDescent="0.3">
      <c r="A20" s="7" t="s">
        <v>13</v>
      </c>
      <c r="B20" s="9">
        <f>SUM(B17:B19)</f>
        <v>0</v>
      </c>
      <c r="C20" s="49">
        <f>SUM(C17:C19)</f>
        <v>0</v>
      </c>
    </row>
    <row r="21" spans="1:3" ht="15.6" x14ac:dyDescent="0.3">
      <c r="A21" s="52" t="s">
        <v>7</v>
      </c>
      <c r="B21" s="8">
        <f>SUM(B15:B19)</f>
        <v>0</v>
      </c>
      <c r="C21" s="50">
        <f>SUM(C15:C19)</f>
        <v>0</v>
      </c>
    </row>
    <row r="24" spans="1:3" ht="15.6" x14ac:dyDescent="0.3">
      <c r="A24" s="137" t="s">
        <v>93</v>
      </c>
      <c r="B24" s="137"/>
    </row>
    <row r="25" spans="1:3" ht="15.6" x14ac:dyDescent="0.3">
      <c r="A25" s="112" t="s">
        <v>89</v>
      </c>
      <c r="B25" s="113">
        <f>85%*B11</f>
        <v>0</v>
      </c>
    </row>
    <row r="26" spans="1:3" ht="15.6" x14ac:dyDescent="0.3">
      <c r="A26" s="112" t="s">
        <v>90</v>
      </c>
      <c r="B26" s="114">
        <f>60%*B25</f>
        <v>0</v>
      </c>
    </row>
    <row r="27" spans="1:3" ht="15.6" x14ac:dyDescent="0.3">
      <c r="A27" s="112" t="s">
        <v>91</v>
      </c>
      <c r="B27" s="114">
        <f>40%*B25</f>
        <v>0</v>
      </c>
    </row>
    <row r="28" spans="1:3" ht="15.6" x14ac:dyDescent="0.3">
      <c r="A28" s="112" t="s">
        <v>92</v>
      </c>
      <c r="B28" s="114">
        <f>15%*B11</f>
        <v>0</v>
      </c>
    </row>
  </sheetData>
  <mergeCells count="8">
    <mergeCell ref="A24:B24"/>
    <mergeCell ref="A6:B6"/>
    <mergeCell ref="C6:E6"/>
    <mergeCell ref="A2:G2"/>
    <mergeCell ref="A4:B4"/>
    <mergeCell ref="C4:E4"/>
    <mergeCell ref="A5:B5"/>
    <mergeCell ref="C5:E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4ABCCD-C76C-4CA9-AB44-34C166102B33}">
          <x14:formula1>
            <xm:f>listes!$A$1:$A$2</xm:f>
          </x14:formula1>
          <xm:sqref>C6:E6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DD9A-E079-457A-B310-53AD1279613D}">
  <sheetPr codeName="Feuil9"/>
  <dimension ref="A1:G22"/>
  <sheetViews>
    <sheetView topLeftCell="A2" workbookViewId="0">
      <selection activeCell="I35" activeCellId="1" sqref="I17 I35"/>
    </sheetView>
  </sheetViews>
  <sheetFormatPr baseColWidth="10" defaultRowHeight="14.4" x14ac:dyDescent="0.3"/>
  <cols>
    <col min="1" max="1" width="31.5546875" customWidth="1"/>
    <col min="2" max="2" width="42.5546875" customWidth="1"/>
    <col min="3" max="3" width="19.44140625" customWidth="1"/>
    <col min="4" max="4" width="17" customWidth="1"/>
    <col min="5" max="5" width="30.109375" customWidth="1"/>
  </cols>
  <sheetData>
    <row r="1" spans="1:7" s="3" customFormat="1" ht="23.4" x14ac:dyDescent="0.45">
      <c r="A1" s="2" t="s">
        <v>76</v>
      </c>
      <c r="B1" s="2"/>
      <c r="C1" s="2"/>
      <c r="D1" s="2"/>
      <c r="E1" s="2"/>
      <c r="F1" s="2"/>
      <c r="G1" s="2"/>
    </row>
    <row r="2" spans="1:7" s="3" customFormat="1" ht="23.4" x14ac:dyDescent="0.45">
      <c r="A2" s="138" t="s">
        <v>0</v>
      </c>
      <c r="B2" s="138"/>
      <c r="C2" s="138"/>
      <c r="D2" s="138"/>
      <c r="E2" s="138"/>
      <c r="F2" s="138"/>
      <c r="G2" s="138"/>
    </row>
    <row r="4" spans="1:7" s="32" customFormat="1" ht="18" x14ac:dyDescent="0.35">
      <c r="A4" s="129" t="s">
        <v>1</v>
      </c>
      <c r="B4" s="130"/>
      <c r="C4" s="131" t="str">
        <f>IF(ISBLANK(NOTICE!G4),"Vous devez renseigner l'onglet NOTICE",NOTICE!G4)</f>
        <v>Vous devez renseigner l'onglet NOTICE</v>
      </c>
      <c r="D4" s="132"/>
      <c r="E4" s="135"/>
    </row>
    <row r="5" spans="1:7" s="32" customFormat="1" ht="18" x14ac:dyDescent="0.35">
      <c r="A5" s="129" t="s">
        <v>34</v>
      </c>
      <c r="B5" s="130"/>
      <c r="C5" s="131" t="str">
        <f>IF(ISBLANK(NOTICE!G5),"Vous devez renseigner l'onglet NOTICE",NOTICE!G5)</f>
        <v>Vous devez renseigner l'onglet NOTICE</v>
      </c>
      <c r="D5" s="132"/>
      <c r="E5" s="135"/>
    </row>
    <row r="6" spans="1:7" ht="15.6" x14ac:dyDescent="0.3">
      <c r="A6" s="129" t="s">
        <v>71</v>
      </c>
      <c r="B6" s="130"/>
      <c r="C6" s="148"/>
      <c r="D6" s="148"/>
      <c r="E6" s="148"/>
    </row>
    <row r="8" spans="1:7" x14ac:dyDescent="0.3">
      <c r="A8" s="1"/>
    </row>
    <row r="9" spans="1:7" ht="31.2" x14ac:dyDescent="0.3">
      <c r="A9" s="7" t="s">
        <v>64</v>
      </c>
      <c r="B9" s="64"/>
      <c r="D9" s="35" t="s">
        <v>83</v>
      </c>
      <c r="E9" s="35" t="s">
        <v>31</v>
      </c>
    </row>
    <row r="10" spans="1:7" x14ac:dyDescent="0.3">
      <c r="D10" s="35">
        <v>1</v>
      </c>
      <c r="E10" s="67">
        <v>470</v>
      </c>
    </row>
    <row r="11" spans="1:7" x14ac:dyDescent="0.3">
      <c r="D11" s="35" t="s">
        <v>88</v>
      </c>
      <c r="E11" s="67">
        <f>E10/2</f>
        <v>235</v>
      </c>
    </row>
    <row r="12" spans="1:7" ht="20.399999999999999" customHeight="1" x14ac:dyDescent="0.3">
      <c r="A12" s="62" t="s">
        <v>81</v>
      </c>
      <c r="B12" s="65">
        <f>IF(C6="OUI",'3-2_PART_Prévi'!B9,'3-1_ Prévi'!B9)</f>
        <v>0</v>
      </c>
    </row>
    <row r="13" spans="1:7" ht="31.2" x14ac:dyDescent="0.3">
      <c r="A13" s="66" t="s">
        <v>84</v>
      </c>
      <c r="B13" s="65">
        <f>MROUND(B12*B9,E11)</f>
        <v>0</v>
      </c>
    </row>
    <row r="14" spans="1:7" ht="15.6" x14ac:dyDescent="0.3">
      <c r="A14" s="63" t="s">
        <v>82</v>
      </c>
      <c r="B14" s="59">
        <f>B13/E10</f>
        <v>0</v>
      </c>
    </row>
    <row r="18" spans="1:2" ht="15.6" x14ac:dyDescent="0.3">
      <c r="A18" s="137" t="s">
        <v>93</v>
      </c>
      <c r="B18" s="137"/>
    </row>
    <row r="19" spans="1:2" ht="15.6" x14ac:dyDescent="0.3">
      <c r="A19" s="112" t="s">
        <v>89</v>
      </c>
      <c r="B19" s="113">
        <f>85%*B13</f>
        <v>0</v>
      </c>
    </row>
    <row r="20" spans="1:2" ht="15.6" x14ac:dyDescent="0.3">
      <c r="A20" s="112" t="s">
        <v>90</v>
      </c>
      <c r="B20" s="114">
        <f>60%*B19</f>
        <v>0</v>
      </c>
    </row>
    <row r="21" spans="1:2" ht="15.6" x14ac:dyDescent="0.3">
      <c r="A21" s="112" t="s">
        <v>91</v>
      </c>
      <c r="B21" s="114">
        <f>40%*B19</f>
        <v>0</v>
      </c>
    </row>
    <row r="22" spans="1:2" ht="15.6" x14ac:dyDescent="0.3">
      <c r="A22" s="112" t="s">
        <v>92</v>
      </c>
      <c r="B22" s="114">
        <f>15%*B13</f>
        <v>0</v>
      </c>
    </row>
  </sheetData>
  <mergeCells count="8">
    <mergeCell ref="A18:B18"/>
    <mergeCell ref="A6:B6"/>
    <mergeCell ref="C6:E6"/>
    <mergeCell ref="A2:G2"/>
    <mergeCell ref="A4:B4"/>
    <mergeCell ref="C4:E4"/>
    <mergeCell ref="A5:B5"/>
    <mergeCell ref="C5:E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D2FA3E-2F6F-417E-A595-2E8093DC1024}">
          <x14:formula1>
            <xm:f>listes!$A$1:$A$2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NOTICE</vt:lpstr>
      <vt:lpstr>1_TR identification_part</vt:lpstr>
      <vt:lpstr>2_1_Nb_conseils_réalisés_</vt:lpstr>
      <vt:lpstr>2_2_PART_Nb_conseil_réalisés</vt:lpstr>
      <vt:lpstr>3-1_ Prévi</vt:lpstr>
      <vt:lpstr>3-2_PART_Prévi</vt:lpstr>
      <vt:lpstr>4-1_SELECTION</vt:lpstr>
      <vt:lpstr>4-2_INSTRUCTION</vt:lpstr>
      <vt:lpstr>4-2_INSTRUCTION_coef</vt:lpstr>
      <vt:lpstr>listes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BAUMET</dc:creator>
  <cp:lastModifiedBy>Audrey LEDUC</cp:lastModifiedBy>
  <cp:lastPrinted>2023-01-12T11:00:45Z</cp:lastPrinted>
  <dcterms:created xsi:type="dcterms:W3CDTF">2022-11-10T08:42:05Z</dcterms:created>
  <dcterms:modified xsi:type="dcterms:W3CDTF">2025-11-05T11:02:12Z</dcterms:modified>
</cp:coreProperties>
</file>