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/>
  <mc:AlternateContent xmlns:mc="http://schemas.openxmlformats.org/markup-compatibility/2006">
    <mc:Choice Requires="x15">
      <x15ac:absPath xmlns:x15ac="http://schemas.microsoft.com/office/spreadsheetml/2010/11/ac" url="\\filer-td-02.crpc.fr\Transverses_alpc\Transverse_FEADER\02_RDR4\03_MiseEnOeuvre\Suivi_parDispositifs\DNJA\"/>
    </mc:Choice>
  </mc:AlternateContent>
  <xr:revisionPtr revIDLastSave="0" documentId="13_ncr:1_{BD8AC6C7-3DDF-447E-97E0-44FC72AD7672}" xr6:coauthVersionLast="47" xr6:coauthVersionMax="47" xr10:uidLastSave="{00000000-0000-0000-0000-000000000000}"/>
  <workbookProtection workbookAlgorithmName="SHA-512" workbookHashValue="SxiTdClbaytbLHXFDB07aYXvSWhFJEl4ZlNQv0eJXmtrWQYBwpz8II2O/Odsgf3VP9ulOTV8j/SNjB57pdNBjw==" workbookSaltValue="qZ4fF2aQbqcbk1RXvLmc5Q==" workbookSpinCount="100000" lockStructure="1"/>
  <bookViews>
    <workbookView xWindow="-28920" yWindow="-1185" windowWidth="29040" windowHeight="15840" xr2:uid="{00000000-000D-0000-FFFF-FFFF00000000}"/>
  </bookViews>
  <sheets>
    <sheet name="calculette" sheetId="9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9" l="1"/>
  <c r="I21" i="9"/>
  <c r="I22" i="9"/>
  <c r="I23" i="9"/>
  <c r="I24" i="9"/>
  <c r="I25" i="9"/>
  <c r="I26" i="9"/>
  <c r="I28" i="9"/>
  <c r="I29" i="9"/>
  <c r="I19" i="9"/>
  <c r="I18" i="9"/>
  <c r="I17" i="9"/>
  <c r="I16" i="9"/>
  <c r="I15" i="9"/>
  <c r="I14" i="9"/>
  <c r="C46" i="9"/>
  <c r="C45" i="9"/>
  <c r="I30" i="9" l="1"/>
  <c r="F38" i="9"/>
  <c r="E41" i="9"/>
  <c r="I27" i="9" s="1"/>
  <c r="F40" i="9" l="1"/>
  <c r="F36" i="9"/>
  <c r="F35" i="9"/>
  <c r="F34" i="9"/>
  <c r="F33" i="9"/>
  <c r="C28" i="9"/>
  <c r="C27" i="9"/>
  <c r="F39" i="9"/>
  <c r="F37" i="9"/>
  <c r="F41" i="9" l="1"/>
  <c r="C29" i="9"/>
  <c r="C30" i="9" l="1"/>
  <c r="C48" i="9"/>
  <c r="C49" i="9"/>
  <c r="C51" i="9" l="1"/>
  <c r="C44" i="9"/>
  <c r="C52" i="9" l="1"/>
  <c r="C56" i="9" s="1"/>
  <c r="C55" i="9" l="1"/>
</calcChain>
</file>

<file path=xl/sharedStrings.xml><?xml version="1.0" encoding="utf-8"?>
<sst xmlns="http://schemas.openxmlformats.org/spreadsheetml/2006/main" count="52" uniqueCount="49">
  <si>
    <t>oui</t>
  </si>
  <si>
    <t>non</t>
  </si>
  <si>
    <t>investissement de type parts sociales de l'exploitation</t>
  </si>
  <si>
    <t>investissement de type batiment (hors habitation)</t>
  </si>
  <si>
    <t>investissement de type parts sociales de coopératives</t>
  </si>
  <si>
    <t>montant outil de production herb</t>
  </si>
  <si>
    <t>investissement de type cheptel</t>
  </si>
  <si>
    <t>montant outil prod non herb</t>
  </si>
  <si>
    <t>investissement de type matériel</t>
  </si>
  <si>
    <t>investissement de type foncier</t>
  </si>
  <si>
    <t xml:space="preserve"> cotisation annuelle d'adhésion au service de remplacement</t>
  </si>
  <si>
    <t>montant total prévisionnel d'investissement</t>
  </si>
  <si>
    <t>nb UGB vache, jument</t>
  </si>
  <si>
    <t>nb UGB brebis chèvre</t>
  </si>
  <si>
    <t xml:space="preserve"> nb d'UGB reproducteur</t>
  </si>
  <si>
    <t>dont FEADER</t>
  </si>
  <si>
    <t>dont Région</t>
  </si>
  <si>
    <t>Volet trésorerie</t>
  </si>
  <si>
    <t>Volet outil de production</t>
  </si>
  <si>
    <t>Calcul de l'aide sollicitée</t>
  </si>
  <si>
    <t>Plaine</t>
  </si>
  <si>
    <t>Montagne</t>
  </si>
  <si>
    <t>Etes-vous concerné par la modulation HCF :</t>
  </si>
  <si>
    <t>Exploitation herbivore</t>
  </si>
  <si>
    <t>Montant total d'aide demandé</t>
  </si>
  <si>
    <t>Montant outil production</t>
  </si>
  <si>
    <t>Montant modulation AB</t>
  </si>
  <si>
    <t>Montant modulation HCF</t>
  </si>
  <si>
    <t>Montant socle</t>
  </si>
  <si>
    <t>Reprise de terre avec production en AB dès la N1</t>
  </si>
  <si>
    <t>Légende document:</t>
  </si>
  <si>
    <t>Cellule remplie automatiquement avec une formule</t>
  </si>
  <si>
    <t>Montant prévisionnel</t>
  </si>
  <si>
    <t>Montant plafonné</t>
  </si>
  <si>
    <t xml:space="preserve">Votre exploitation est-elle une exploitation herbivore reproducteur ? </t>
  </si>
  <si>
    <t>Montant des dépenses prises en compte</t>
  </si>
  <si>
    <t>Outil d'aide au calcul de l'aide sollicitée pour la DNJA</t>
  </si>
  <si>
    <t>investissement de type matériel végétal</t>
  </si>
  <si>
    <t>Cellule à compléter obligatoirement (mettre non ou 0 si non concerné)</t>
  </si>
  <si>
    <t>Modulation HCF</t>
  </si>
  <si>
    <t>Zone concernée par l'Installation</t>
  </si>
  <si>
    <r>
      <t xml:space="preserve">Etes vous concerné par la modulation AB :
</t>
    </r>
    <r>
      <rPr>
        <b/>
        <i/>
        <sz val="12"/>
        <rFont val="TeXGyreAdventor"/>
        <family val="3"/>
      </rPr>
      <t>(si oui quelle modulation)</t>
    </r>
  </si>
  <si>
    <t>Nb chèvre ou brebis 1 an</t>
  </si>
  <si>
    <t>Nb de vache, jument ou ânesse de + 36 mois</t>
  </si>
  <si>
    <t>Non</t>
  </si>
  <si>
    <t>mDP pour calculette protégée: DNJA050523</t>
  </si>
  <si>
    <t>Zone Défavorisée</t>
  </si>
  <si>
    <t>exploitation +5 ha, 97% AB</t>
  </si>
  <si>
    <t>Version 1.2 du 19/06/2023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</si>
</sst>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4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TeXGyreAdventor"/>
      <family val="3"/>
    </font>
    <font>
      <b/>
      <sz val="16"/>
      <name val="TeXGyreAdventor"/>
      <family val="3"/>
    </font>
    <font>
      <sz val="12"/>
      <name val="TeXGyreAdventor"/>
      <family val="3"/>
    </font>
    <font>
      <sz val="11"/>
      <name val="TeXGyreAdventor"/>
      <family val="3"/>
    </font>
    <font>
      <b/>
      <sz val="11"/>
      <name val="TeXGyreAdventor"/>
      <family val="3"/>
    </font>
    <font>
      <b/>
      <sz val="12"/>
      <name val="TeXGyreAdventor"/>
      <family val="3"/>
    </font>
    <font>
      <b/>
      <sz val="12"/>
      <name val="TeXGyreAdventor"/>
      <family val="3"/>
      <charset val="2"/>
    </font>
    <font>
      <sz val="12"/>
      <color theme="1"/>
      <name val="TeXGyreAdventor"/>
      <family val="3"/>
    </font>
    <font>
      <sz val="11"/>
      <color theme="1"/>
      <name val="TeXGyreAdventor"/>
      <family val="3"/>
    </font>
    <font>
      <b/>
      <sz val="12"/>
      <color theme="0"/>
      <name val="TeXGyreAdventor"/>
      <family val="3"/>
    </font>
    <font>
      <sz val="8"/>
      <name val="Calibri"/>
      <family val="2"/>
      <scheme val="minor"/>
    </font>
    <font>
      <b/>
      <i/>
      <sz val="12"/>
      <name val="TeXGyreAdventor"/>
      <family val="3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5" fillId="2" borderId="0" xfId="0" applyFont="1" applyFill="1"/>
    <xf numFmtId="0" fontId="5" fillId="2" borderId="13" xfId="0" applyFont="1" applyFill="1" applyBorder="1"/>
    <xf numFmtId="0" fontId="5" fillId="2" borderId="14" xfId="0" applyFont="1" applyFill="1" applyBorder="1"/>
    <xf numFmtId="0" fontId="5" fillId="2" borderId="15" xfId="0" applyFont="1" applyFill="1" applyBorder="1"/>
    <xf numFmtId="0" fontId="2" fillId="2" borderId="16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3" fontId="5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1" fillId="4" borderId="0" xfId="0" applyFont="1" applyFill="1"/>
    <xf numFmtId="0" fontId="10" fillId="3" borderId="0" xfId="0" applyFont="1" applyFill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5" fillId="2" borderId="0" xfId="0" applyFont="1" applyFill="1" applyAlignment="1">
      <alignment wrapText="1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4" fontId="5" fillId="4" borderId="5" xfId="0" applyNumberFormat="1" applyFont="1" applyFill="1" applyBorder="1" applyAlignment="1">
      <alignment horizontal="center" vertical="center"/>
    </xf>
    <xf numFmtId="164" fontId="5" fillId="4" borderId="1" xfId="0" applyNumberFormat="1" applyFont="1" applyFill="1" applyBorder="1" applyAlignment="1">
      <alignment horizontal="center" vertical="center"/>
    </xf>
    <xf numFmtId="164" fontId="5" fillId="4" borderId="6" xfId="0" applyNumberFormat="1" applyFont="1" applyFill="1" applyBorder="1" applyAlignment="1">
      <alignment horizontal="center" vertical="center"/>
    </xf>
    <xf numFmtId="164" fontId="5" fillId="4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164" fontId="4" fillId="3" borderId="2" xfId="0" applyNumberFormat="1" applyFont="1" applyFill="1" applyBorder="1" applyAlignment="1" applyProtection="1">
      <alignment horizontal="center" vertical="center"/>
      <protection locked="0"/>
    </xf>
    <xf numFmtId="164" fontId="4" fillId="4" borderId="1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2" borderId="17" xfId="0" applyFont="1" applyFill="1" applyBorder="1" applyAlignment="1">
      <alignment horizontal="right" vertical="center"/>
    </xf>
    <xf numFmtId="0" fontId="11" fillId="5" borderId="1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164" fontId="6" fillId="4" borderId="5" xfId="0" applyNumberFormat="1" applyFont="1" applyFill="1" applyBorder="1" applyAlignment="1">
      <alignment horizontal="center" vertical="center" wrapText="1"/>
    </xf>
    <xf numFmtId="164" fontId="6" fillId="4" borderId="6" xfId="0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4962</xdr:colOff>
      <xdr:row>10</xdr:row>
      <xdr:rowOff>75589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2FEEE2-51A7-DA48-6869-119C6AC4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79296" cy="16924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A35FC-4917-42E3-938C-30F7F9C1D639}">
  <dimension ref="B1:S56"/>
  <sheetViews>
    <sheetView tabSelected="1" topLeftCell="A15" zoomScale="85" zoomScaleNormal="85" workbookViewId="0">
      <selection activeCell="AA25" sqref="AA25"/>
    </sheetView>
  </sheetViews>
  <sheetFormatPr baseColWidth="10" defaultColWidth="11.42578125" defaultRowHeight="19.5"/>
  <cols>
    <col min="1" max="1" width="44.5703125" style="1" customWidth="1"/>
    <col min="2" max="2" width="42.42578125" style="1" customWidth="1"/>
    <col min="3" max="3" width="21.140625" style="1" customWidth="1"/>
    <col min="4" max="4" width="18.140625" style="1" customWidth="1"/>
    <col min="5" max="6" width="17" style="1" customWidth="1"/>
    <col min="7" max="7" width="10" style="1" customWidth="1"/>
    <col min="8" max="8" width="11.42578125" style="1" hidden="1" customWidth="1"/>
    <col min="9" max="9" width="14.28515625" style="1" hidden="1" customWidth="1"/>
    <col min="10" max="10" width="12.5703125" style="1" hidden="1" customWidth="1"/>
    <col min="11" max="11" width="11.42578125" style="1" hidden="1" customWidth="1"/>
    <col min="12" max="12" width="27" style="1" hidden="1" customWidth="1"/>
    <col min="13" max="15" width="11.42578125" style="1" hidden="1" customWidth="1"/>
    <col min="16" max="16" width="22.28515625" style="1" hidden="1" customWidth="1"/>
    <col min="17" max="17" width="11.7109375" style="1" hidden="1" customWidth="1"/>
    <col min="18" max="18" width="11.42578125" style="1" hidden="1" customWidth="1"/>
    <col min="19" max="22" width="0" style="1" hidden="1" customWidth="1"/>
    <col min="23" max="24" width="11.42578125" style="1"/>
    <col min="25" max="25" width="15.42578125" style="1" customWidth="1"/>
    <col min="26" max="16384" width="11.42578125" style="1"/>
  </cols>
  <sheetData>
    <row r="1" spans="2:19" ht="20.25" hidden="1" thickBot="1">
      <c r="C1" s="1" t="s">
        <v>0</v>
      </c>
    </row>
    <row r="2" spans="2:19" ht="20.25" hidden="1" thickBot="1">
      <c r="C2" s="1" t="s">
        <v>1</v>
      </c>
    </row>
    <row r="3" spans="2:19">
      <c r="B3" s="2"/>
      <c r="C3" s="3"/>
      <c r="D3" s="3"/>
      <c r="E3" s="3"/>
      <c r="F3" s="3"/>
      <c r="G3" s="4"/>
    </row>
    <row r="4" spans="2:19" ht="18.2" customHeight="1">
      <c r="B4" s="47" t="s">
        <v>36</v>
      </c>
      <c r="C4" s="48"/>
      <c r="D4" s="48"/>
      <c r="E4" s="48"/>
      <c r="F4" s="48"/>
      <c r="G4" s="49"/>
    </row>
    <row r="5" spans="2:19" ht="15" customHeight="1">
      <c r="B5" s="50"/>
      <c r="C5" s="48"/>
      <c r="D5" s="48"/>
      <c r="E5" s="48"/>
      <c r="F5" s="48"/>
      <c r="G5" s="49"/>
    </row>
    <row r="6" spans="2:19" ht="15" customHeight="1">
      <c r="B6" s="50"/>
      <c r="C6" s="48"/>
      <c r="D6" s="48"/>
      <c r="E6" s="48"/>
      <c r="F6" s="48"/>
      <c r="G6" s="49"/>
    </row>
    <row r="7" spans="2:19" ht="15" customHeight="1">
      <c r="B7" s="5"/>
      <c r="C7" s="6"/>
      <c r="D7" s="6"/>
      <c r="E7" s="51" t="s">
        <v>48</v>
      </c>
      <c r="F7" s="51"/>
      <c r="G7" s="52"/>
      <c r="H7" s="11"/>
      <c r="I7" s="11"/>
      <c r="J7" s="11"/>
      <c r="K7" s="11"/>
      <c r="L7" s="11"/>
    </row>
    <row r="8" spans="2:19" ht="15" customHeight="1" thickBot="1">
      <c r="B8" s="7"/>
      <c r="C8" s="8"/>
      <c r="D8" s="8"/>
      <c r="E8" s="8"/>
      <c r="F8" s="8"/>
      <c r="G8" s="9"/>
      <c r="H8" s="11"/>
      <c r="I8" s="11"/>
      <c r="J8" s="11"/>
      <c r="K8" s="11"/>
      <c r="L8" s="11"/>
    </row>
    <row r="9" spans="2:19" ht="15" customHeight="1">
      <c r="B9" s="6"/>
      <c r="C9" s="6"/>
      <c r="D9" s="6"/>
      <c r="E9" s="6"/>
      <c r="F9" s="6"/>
      <c r="G9" s="6"/>
      <c r="H9" s="11"/>
      <c r="I9" s="11"/>
      <c r="J9" s="11"/>
      <c r="K9" s="11"/>
      <c r="L9" s="11"/>
    </row>
    <row r="10" spans="2:19" ht="15" customHeight="1">
      <c r="B10" s="6"/>
      <c r="C10" s="6"/>
      <c r="D10" s="6"/>
      <c r="E10" s="6"/>
      <c r="F10" s="6"/>
      <c r="G10" s="6"/>
      <c r="H10" s="11"/>
      <c r="I10" s="11"/>
      <c r="J10" s="11"/>
      <c r="K10" s="11"/>
      <c r="L10" s="11"/>
    </row>
    <row r="11" spans="2:19" ht="15" customHeight="1">
      <c r="B11" s="21" t="s">
        <v>30</v>
      </c>
      <c r="C11" s="24"/>
      <c r="D11" s="22" t="s">
        <v>31</v>
      </c>
      <c r="E11" s="6"/>
      <c r="F11" s="6"/>
      <c r="G11" s="6"/>
      <c r="H11" s="11"/>
      <c r="I11" s="11"/>
      <c r="J11" s="11"/>
      <c r="K11" s="11"/>
      <c r="L11" s="11"/>
    </row>
    <row r="12" spans="2:19" ht="15" customHeight="1">
      <c r="B12" s="23"/>
      <c r="C12" s="25"/>
      <c r="D12" s="22" t="s">
        <v>38</v>
      </c>
      <c r="E12" s="6"/>
      <c r="F12" s="6"/>
      <c r="G12" s="6"/>
      <c r="H12" s="11"/>
      <c r="I12" s="11"/>
      <c r="J12" s="11"/>
      <c r="K12" s="11"/>
      <c r="L12" s="11"/>
    </row>
    <row r="13" spans="2:19" ht="22.5">
      <c r="B13" s="20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2:19" ht="41.25" customHeight="1">
      <c r="B14" s="56" t="s">
        <v>17</v>
      </c>
      <c r="C14" s="57"/>
      <c r="D14" s="58"/>
      <c r="E14" s="11"/>
      <c r="F14" s="11"/>
      <c r="G14" s="11"/>
      <c r="H14" s="11"/>
      <c r="I14" s="44" t="str">
        <f>IF(ISBLANK(C15),"",C15)</f>
        <v>Zone Défavorisée</v>
      </c>
      <c r="J14" s="11"/>
      <c r="K14" s="11"/>
      <c r="L14" s="11"/>
      <c r="P14" s="1" t="s">
        <v>20</v>
      </c>
      <c r="Q14" s="12">
        <v>13000</v>
      </c>
      <c r="S14" s="1" t="s">
        <v>45</v>
      </c>
    </row>
    <row r="15" spans="2:19" ht="53.25" customHeight="1">
      <c r="B15" s="29" t="s">
        <v>40</v>
      </c>
      <c r="C15" s="59" t="s">
        <v>46</v>
      </c>
      <c r="D15" s="60"/>
      <c r="E15" s="13"/>
      <c r="F15" s="11"/>
      <c r="G15" s="11"/>
      <c r="H15" s="11"/>
      <c r="I15" s="45" t="str">
        <f>IF(ISBLANK(C17),"",C17)</f>
        <v>non</v>
      </c>
      <c r="J15" s="11"/>
      <c r="K15" s="11"/>
      <c r="L15" s="11"/>
      <c r="P15" s="1" t="s">
        <v>46</v>
      </c>
      <c r="Q15" s="12">
        <v>15000</v>
      </c>
    </row>
    <row r="16" spans="2:19" ht="9.75" customHeight="1">
      <c r="B16" s="63"/>
      <c r="C16" s="63"/>
      <c r="D16" s="63"/>
      <c r="E16" s="13"/>
      <c r="F16" s="11"/>
      <c r="G16" s="11"/>
      <c r="H16" s="11"/>
      <c r="I16" s="45" t="str">
        <f>IF(ISBLANK(C19),"",C19)</f>
        <v>Reprise de terre avec production en AB dès la N1</v>
      </c>
      <c r="J16" s="11"/>
      <c r="K16" s="11"/>
      <c r="L16" s="11"/>
      <c r="P16" s="1" t="s">
        <v>21</v>
      </c>
      <c r="Q16" s="12">
        <v>17000</v>
      </c>
    </row>
    <row r="17" spans="2:17" ht="45">
      <c r="B17" s="30" t="s">
        <v>22</v>
      </c>
      <c r="C17" s="59" t="s">
        <v>1</v>
      </c>
      <c r="D17" s="60"/>
      <c r="E17" s="11"/>
      <c r="F17" s="11"/>
      <c r="G17" s="11"/>
      <c r="H17" s="11"/>
      <c r="I17" s="45">
        <f>IF(ISBLANK(C25),"",C25)</f>
        <v>6</v>
      </c>
      <c r="J17" s="11"/>
      <c r="K17" s="11"/>
      <c r="L17" s="11"/>
      <c r="P17" s="1" t="s">
        <v>39</v>
      </c>
      <c r="Q17" s="12">
        <v>5500</v>
      </c>
    </row>
    <row r="18" spans="2:17" ht="10.5" customHeight="1">
      <c r="B18" s="63"/>
      <c r="C18" s="63"/>
      <c r="D18" s="63"/>
      <c r="E18" s="13"/>
      <c r="F18" s="11"/>
      <c r="G18" s="11"/>
      <c r="H18" s="11"/>
      <c r="I18" s="45">
        <f>IF(ISBLANK(C26),"",C26)</f>
        <v>40</v>
      </c>
      <c r="J18" s="11"/>
      <c r="K18" s="11"/>
      <c r="L18" s="11"/>
      <c r="P18" s="27" t="s">
        <v>47</v>
      </c>
      <c r="Q18" s="12">
        <v>10000</v>
      </c>
    </row>
    <row r="19" spans="2:17" ht="60.75" customHeight="1">
      <c r="B19" s="30" t="s">
        <v>41</v>
      </c>
      <c r="C19" s="61" t="s">
        <v>29</v>
      </c>
      <c r="D19" s="62"/>
      <c r="E19" s="13"/>
      <c r="F19" s="11"/>
      <c r="G19" s="11"/>
      <c r="H19" s="11"/>
      <c r="I19" s="45">
        <f>IF(ISBLANK(E33),"",E33)</f>
        <v>1</v>
      </c>
      <c r="J19" s="11"/>
      <c r="K19" s="11"/>
      <c r="L19" s="11"/>
      <c r="P19" s="27" t="s">
        <v>29</v>
      </c>
      <c r="Q19" s="12">
        <v>4000</v>
      </c>
    </row>
    <row r="20" spans="2:17" ht="20.25">
      <c r="B20" s="64"/>
      <c r="C20" s="64"/>
      <c r="D20" s="64"/>
      <c r="E20" s="13"/>
      <c r="F20" s="11"/>
      <c r="G20" s="11"/>
      <c r="H20" s="11"/>
      <c r="I20" s="45">
        <f t="shared" ref="I20:I29" si="0">IF(ISBLANK(E34),"",E34)</f>
        <v>0</v>
      </c>
      <c r="J20" s="11"/>
      <c r="K20" s="11"/>
      <c r="L20" s="11"/>
      <c r="P20" s="1" t="s">
        <v>44</v>
      </c>
      <c r="Q20" s="12">
        <v>0</v>
      </c>
    </row>
    <row r="21" spans="2:17">
      <c r="B21" s="69" t="s">
        <v>18</v>
      </c>
      <c r="C21" s="69"/>
      <c r="D21" s="69"/>
      <c r="E21" s="13"/>
      <c r="F21" s="11"/>
      <c r="G21" s="11"/>
      <c r="H21" s="11"/>
      <c r="I21" s="45">
        <f t="shared" si="0"/>
        <v>0</v>
      </c>
      <c r="J21" s="11"/>
      <c r="K21" s="11"/>
      <c r="L21" s="11"/>
      <c r="Q21" s="12"/>
    </row>
    <row r="22" spans="2:17">
      <c r="B22" s="70"/>
      <c r="C22" s="70"/>
      <c r="D22" s="70"/>
      <c r="E22" s="13"/>
      <c r="F22" s="11"/>
      <c r="G22" s="11"/>
      <c r="H22" s="11"/>
      <c r="I22" s="45">
        <f t="shared" si="0"/>
        <v>0</v>
      </c>
      <c r="J22" s="11"/>
      <c r="K22" s="11"/>
      <c r="L22" s="11"/>
      <c r="Q22" s="12"/>
    </row>
    <row r="23" spans="2:17">
      <c r="B23" s="11"/>
      <c r="C23" s="11"/>
      <c r="D23" s="11"/>
      <c r="E23" s="11"/>
      <c r="F23" s="11"/>
      <c r="G23" s="11"/>
      <c r="H23" s="11"/>
      <c r="I23" s="45">
        <f t="shared" si="0"/>
        <v>100000</v>
      </c>
      <c r="J23" s="11"/>
      <c r="K23" s="11"/>
      <c r="L23" s="11"/>
    </row>
    <row r="24" spans="2:17" ht="40.15" customHeight="1">
      <c r="B24" s="53" t="s">
        <v>34</v>
      </c>
      <c r="C24" s="53"/>
      <c r="D24" s="11"/>
      <c r="E24" s="11"/>
      <c r="F24" s="11"/>
      <c r="G24" s="11"/>
      <c r="H24" s="11"/>
      <c r="I24" s="45">
        <f t="shared" si="0"/>
        <v>0</v>
      </c>
      <c r="J24" s="11"/>
      <c r="K24" s="11"/>
      <c r="L24" s="11"/>
    </row>
    <row r="25" spans="2:17" ht="35.25" customHeight="1">
      <c r="B25" s="37" t="s">
        <v>43</v>
      </c>
      <c r="C25" s="28">
        <v>6</v>
      </c>
      <c r="D25" s="11"/>
      <c r="E25" s="11"/>
      <c r="F25" s="11"/>
      <c r="G25" s="11"/>
      <c r="H25" s="11"/>
      <c r="I25" s="45">
        <f t="shared" si="0"/>
        <v>0</v>
      </c>
      <c r="J25" s="11"/>
      <c r="K25" s="11"/>
      <c r="L25" s="11"/>
    </row>
    <row r="26" spans="2:17" ht="35.25" customHeight="1">
      <c r="B26" s="37" t="s">
        <v>42</v>
      </c>
      <c r="C26" s="28">
        <v>40</v>
      </c>
      <c r="D26" s="11"/>
      <c r="E26" s="11"/>
      <c r="F26" s="11"/>
      <c r="G26" s="11"/>
      <c r="H26" s="11"/>
      <c r="I26" s="45">
        <f t="shared" si="0"/>
        <v>0</v>
      </c>
      <c r="J26" s="11"/>
      <c r="K26" s="11"/>
      <c r="L26" s="11"/>
    </row>
    <row r="27" spans="2:17" ht="21" hidden="1" customHeight="1">
      <c r="B27" s="37" t="s">
        <v>12</v>
      </c>
      <c r="C27" s="10">
        <f>C25</f>
        <v>6</v>
      </c>
      <c r="D27" s="11"/>
      <c r="E27" s="11"/>
      <c r="F27" s="11"/>
      <c r="G27" s="11"/>
      <c r="H27" s="11"/>
      <c r="I27" s="45">
        <f t="shared" si="0"/>
        <v>100001</v>
      </c>
      <c r="J27" s="11"/>
      <c r="K27" s="11"/>
      <c r="L27" s="11"/>
    </row>
    <row r="28" spans="2:17" ht="21" hidden="1" customHeight="1">
      <c r="B28" s="37" t="s">
        <v>13</v>
      </c>
      <c r="C28" s="10">
        <f>C26*0.15</f>
        <v>6</v>
      </c>
      <c r="D28" s="11"/>
      <c r="E28" s="11"/>
      <c r="F28" s="11"/>
      <c r="G28" s="11"/>
      <c r="H28" s="11"/>
      <c r="I28" s="45" t="str">
        <f t="shared" si="0"/>
        <v/>
      </c>
      <c r="J28" s="11"/>
      <c r="K28" s="11"/>
      <c r="L28" s="11"/>
    </row>
    <row r="29" spans="2:17" ht="37.5" hidden="1" customHeight="1">
      <c r="B29" s="37" t="s">
        <v>14</v>
      </c>
      <c r="C29" s="10">
        <f>C27+C28</f>
        <v>12</v>
      </c>
      <c r="D29" s="11"/>
      <c r="E29" s="11"/>
      <c r="F29" s="11"/>
      <c r="G29" s="11"/>
      <c r="H29" s="11"/>
      <c r="I29" s="45" t="str">
        <f t="shared" si="0"/>
        <v/>
      </c>
      <c r="J29" s="11"/>
      <c r="K29" s="11"/>
      <c r="L29" s="11"/>
    </row>
    <row r="30" spans="2:17" ht="35.25" customHeight="1">
      <c r="B30" s="37" t="s">
        <v>23</v>
      </c>
      <c r="C30" s="46" t="str">
        <f>IF(OR(C28&gt;=6,C29&gt;=10),"VRAI","FAUX")</f>
        <v>VRAI</v>
      </c>
      <c r="D30" s="11"/>
      <c r="E30" s="11"/>
      <c r="F30" s="11"/>
      <c r="G30" s="11"/>
      <c r="H30" s="11"/>
      <c r="I30" s="10">
        <f>COUNTIF(I14:I26,"")</f>
        <v>0</v>
      </c>
      <c r="J30" s="11"/>
      <c r="K30" s="11"/>
      <c r="L30" s="11"/>
    </row>
    <row r="31" spans="2:17">
      <c r="B31" s="26"/>
      <c r="C31" s="13"/>
      <c r="D31" s="11"/>
      <c r="E31" s="11"/>
      <c r="F31" s="11"/>
      <c r="G31" s="11"/>
      <c r="H31" s="11"/>
      <c r="I31" s="11"/>
      <c r="J31" s="11"/>
      <c r="K31" s="11"/>
      <c r="L31" s="11"/>
    </row>
    <row r="32" spans="2:17" ht="42.75" customHeight="1">
      <c r="B32" s="54" t="s">
        <v>35</v>
      </c>
      <c r="C32" s="55"/>
      <c r="D32" s="55"/>
      <c r="E32" s="31" t="s">
        <v>32</v>
      </c>
      <c r="F32" s="32" t="s">
        <v>33</v>
      </c>
      <c r="G32" s="11"/>
      <c r="H32" s="15">
        <v>50000</v>
      </c>
      <c r="I32" s="13">
        <v>4400</v>
      </c>
      <c r="J32" s="16">
        <v>4000</v>
      </c>
      <c r="K32" s="11"/>
      <c r="L32" s="11"/>
    </row>
    <row r="33" spans="2:12" ht="24" customHeight="1">
      <c r="B33" s="71" t="s">
        <v>2</v>
      </c>
      <c r="C33" s="72"/>
      <c r="D33" s="73"/>
      <c r="E33" s="42">
        <v>1</v>
      </c>
      <c r="F33" s="43">
        <f>E33</f>
        <v>1</v>
      </c>
      <c r="G33" s="11"/>
      <c r="H33" s="15">
        <v>75000</v>
      </c>
      <c r="I33" s="13">
        <v>6600</v>
      </c>
      <c r="J33" s="16">
        <v>5000</v>
      </c>
      <c r="K33" s="11"/>
      <c r="L33" s="11"/>
    </row>
    <row r="34" spans="2:12" ht="24" customHeight="1">
      <c r="B34" s="71" t="s">
        <v>3</v>
      </c>
      <c r="C34" s="72"/>
      <c r="D34" s="73"/>
      <c r="E34" s="42">
        <v>0</v>
      </c>
      <c r="F34" s="43">
        <f>E34</f>
        <v>0</v>
      </c>
      <c r="G34" s="11"/>
      <c r="H34" s="15">
        <v>100000</v>
      </c>
      <c r="I34" s="13">
        <v>8800</v>
      </c>
      <c r="J34" s="16">
        <v>6000</v>
      </c>
      <c r="K34" s="11"/>
      <c r="L34" s="11"/>
    </row>
    <row r="35" spans="2:12" ht="24" customHeight="1">
      <c r="B35" s="71" t="s">
        <v>4</v>
      </c>
      <c r="C35" s="72"/>
      <c r="D35" s="73"/>
      <c r="E35" s="42">
        <v>0</v>
      </c>
      <c r="F35" s="43">
        <f>E35</f>
        <v>0</v>
      </c>
      <c r="G35" s="11"/>
      <c r="H35" s="15">
        <v>125000</v>
      </c>
      <c r="I35" s="13">
        <v>11000</v>
      </c>
      <c r="J35" s="16">
        <v>7000</v>
      </c>
      <c r="K35" s="11"/>
      <c r="L35" s="11"/>
    </row>
    <row r="36" spans="2:12" ht="24" customHeight="1">
      <c r="B36" s="71" t="s">
        <v>6</v>
      </c>
      <c r="C36" s="72"/>
      <c r="D36" s="73"/>
      <c r="E36" s="42">
        <v>0</v>
      </c>
      <c r="F36" s="43">
        <f>E36</f>
        <v>0</v>
      </c>
      <c r="G36" s="11"/>
      <c r="H36" s="15">
        <v>150000</v>
      </c>
      <c r="I36" s="13">
        <v>13200</v>
      </c>
      <c r="J36" s="16">
        <v>8000</v>
      </c>
      <c r="K36" s="11"/>
      <c r="L36" s="11"/>
    </row>
    <row r="37" spans="2:12" ht="24" customHeight="1">
      <c r="B37" s="71" t="s">
        <v>8</v>
      </c>
      <c r="C37" s="72"/>
      <c r="D37" s="73"/>
      <c r="E37" s="42">
        <v>100000</v>
      </c>
      <c r="F37" s="43">
        <f>IF(E37&lt;80000, E37,80000)</f>
        <v>80000</v>
      </c>
      <c r="G37" s="11"/>
      <c r="H37" s="15">
        <v>175000</v>
      </c>
      <c r="I37" s="13">
        <v>15400</v>
      </c>
      <c r="J37" s="16">
        <v>9000</v>
      </c>
      <c r="K37" s="11"/>
      <c r="L37" s="11"/>
    </row>
    <row r="38" spans="2:12" ht="24" customHeight="1">
      <c r="B38" s="71" t="s">
        <v>37</v>
      </c>
      <c r="C38" s="72"/>
      <c r="D38" s="73"/>
      <c r="E38" s="42">
        <v>0</v>
      </c>
      <c r="F38" s="43">
        <f>E38</f>
        <v>0</v>
      </c>
      <c r="G38" s="11"/>
      <c r="H38" s="15"/>
      <c r="I38" s="13"/>
      <c r="J38" s="16"/>
      <c r="K38" s="11"/>
      <c r="L38" s="11"/>
    </row>
    <row r="39" spans="2:12" ht="24" customHeight="1">
      <c r="B39" s="71" t="s">
        <v>9</v>
      </c>
      <c r="C39" s="72"/>
      <c r="D39" s="73"/>
      <c r="E39" s="42">
        <v>0</v>
      </c>
      <c r="F39" s="43">
        <f>IF(E39&lt;50000, E39,50000)</f>
        <v>0</v>
      </c>
      <c r="G39" s="11"/>
      <c r="H39" s="15">
        <v>200000</v>
      </c>
      <c r="I39" s="13">
        <v>17600</v>
      </c>
      <c r="J39" s="16">
        <v>10000</v>
      </c>
      <c r="K39" s="11"/>
      <c r="L39" s="11"/>
    </row>
    <row r="40" spans="2:12" ht="24" customHeight="1">
      <c r="B40" s="71" t="s">
        <v>10</v>
      </c>
      <c r="C40" s="72"/>
      <c r="D40" s="73"/>
      <c r="E40" s="42">
        <v>0</v>
      </c>
      <c r="F40" s="43">
        <f>E40</f>
        <v>0</v>
      </c>
      <c r="G40" s="11"/>
      <c r="H40" s="15">
        <v>225000</v>
      </c>
      <c r="I40" s="13">
        <v>19800</v>
      </c>
      <c r="J40" s="16">
        <v>11000</v>
      </c>
      <c r="K40" s="11"/>
      <c r="L40" s="11"/>
    </row>
    <row r="41" spans="2:12" ht="24" customHeight="1">
      <c r="B41" s="71" t="s">
        <v>11</v>
      </c>
      <c r="C41" s="72"/>
      <c r="D41" s="73"/>
      <c r="E41" s="43">
        <f>SUM(E33:E40)</f>
        <v>100001</v>
      </c>
      <c r="F41" s="43">
        <f>SUM(F33:F40)</f>
        <v>80001</v>
      </c>
      <c r="G41" s="11"/>
      <c r="H41" s="17">
        <v>250000</v>
      </c>
      <c r="I41" s="18">
        <v>22000</v>
      </c>
      <c r="J41" s="19">
        <v>12000</v>
      </c>
      <c r="K41" s="11"/>
      <c r="L41" s="11"/>
    </row>
    <row r="42" spans="2:12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2:12" ht="22.5">
      <c r="B43" s="53" t="s">
        <v>19</v>
      </c>
      <c r="C43" s="53"/>
      <c r="D43" s="11"/>
      <c r="E43" s="11"/>
      <c r="F43" s="11"/>
      <c r="G43" s="11"/>
      <c r="H43" s="11"/>
      <c r="I43" s="11"/>
      <c r="J43" s="11"/>
      <c r="K43" s="11"/>
      <c r="L43" s="11"/>
    </row>
    <row r="44" spans="2:12" ht="29.25" customHeight="1">
      <c r="B44" s="38" t="s">
        <v>28</v>
      </c>
      <c r="C44" s="33">
        <f>IFERROR(IF(ISBLANK(C15),0,INDEX(Q14:Q16,MATCH(C15,P14:P16,0))),"")</f>
        <v>15000</v>
      </c>
      <c r="D44" s="11"/>
      <c r="E44" s="11"/>
      <c r="F44" s="11"/>
      <c r="G44" s="11"/>
      <c r="H44" s="11"/>
      <c r="I44" s="11"/>
      <c r="J44" s="11"/>
      <c r="K44" s="11"/>
      <c r="L44" s="11"/>
    </row>
    <row r="45" spans="2:12" ht="29.25" customHeight="1">
      <c r="B45" s="39" t="s">
        <v>27</v>
      </c>
      <c r="C45" s="34">
        <f>IF(C17="oui",Q17,0)</f>
        <v>0</v>
      </c>
      <c r="D45" s="11"/>
      <c r="E45" s="11"/>
      <c r="F45" s="11"/>
      <c r="G45" s="11"/>
      <c r="H45" s="11"/>
      <c r="I45" s="11"/>
      <c r="J45" s="11"/>
      <c r="K45" s="11"/>
      <c r="L45" s="11"/>
    </row>
    <row r="46" spans="2:12" ht="29.25" customHeight="1">
      <c r="B46" s="40" t="s">
        <v>26</v>
      </c>
      <c r="C46" s="35">
        <f>IFERROR(IF(ISBLANK(C19),0,INDEX(Q18:Q20,MATCH(C19,P18:P20,0))),"")</f>
        <v>4000</v>
      </c>
      <c r="D46" s="11"/>
      <c r="E46" s="11"/>
      <c r="F46" s="11"/>
      <c r="G46" s="11"/>
      <c r="H46" s="11"/>
      <c r="I46" s="11"/>
      <c r="J46" s="11"/>
      <c r="K46" s="11"/>
      <c r="L46" s="11"/>
    </row>
    <row r="47" spans="2:12" ht="29.25" hidden="1" customHeight="1">
      <c r="B47" s="38"/>
      <c r="C47" s="33"/>
      <c r="D47" s="11"/>
      <c r="E47" s="11"/>
      <c r="F47" s="11"/>
      <c r="G47" s="11"/>
      <c r="H47" s="11"/>
      <c r="I47" s="11"/>
      <c r="J47" s="11"/>
      <c r="K47" s="11"/>
      <c r="L47" s="11"/>
    </row>
    <row r="48" spans="2:12" ht="29.25" hidden="1" customHeight="1">
      <c r="B48" s="41" t="s">
        <v>5</v>
      </c>
      <c r="C48" s="36">
        <f>IFERROR(IF(OR(ISBLANK(F41),F41&lt;50000),0,INDEX(I32:I41,MATCH(F41,H32:H41,1))),"")</f>
        <v>6600</v>
      </c>
      <c r="D48" s="11"/>
      <c r="E48" s="11"/>
      <c r="F48" s="11"/>
      <c r="G48" s="11"/>
      <c r="H48" s="11"/>
      <c r="I48" s="11"/>
      <c r="J48" s="11"/>
      <c r="K48" s="11"/>
      <c r="L48" s="11"/>
    </row>
    <row r="49" spans="2:12" ht="29.25" hidden="1" customHeight="1">
      <c r="B49" s="41" t="s">
        <v>7</v>
      </c>
      <c r="C49" s="36">
        <f>IFERROR(IF(OR(ISBLANK(F41),F41&lt;50000),0,INDEX(J32:J41,MATCH(F41,H32:H41,1))),"")</f>
        <v>5000</v>
      </c>
      <c r="D49" s="11"/>
      <c r="E49" s="11"/>
      <c r="F49" s="11"/>
      <c r="G49" s="11"/>
      <c r="H49" s="11"/>
      <c r="I49" s="11"/>
      <c r="J49" s="11"/>
      <c r="K49" s="11"/>
      <c r="L49" s="11"/>
    </row>
    <row r="50" spans="2:12" ht="29.25" hidden="1" customHeight="1">
      <c r="B50" s="41"/>
      <c r="C50" s="36"/>
      <c r="D50" s="11"/>
      <c r="E50" s="11"/>
      <c r="F50" s="11"/>
      <c r="G50" s="11"/>
      <c r="H50" s="11"/>
      <c r="I50" s="11"/>
      <c r="J50" s="11"/>
      <c r="K50" s="11"/>
      <c r="L50" s="11"/>
    </row>
    <row r="51" spans="2:12" ht="29.25" customHeight="1">
      <c r="B51" s="40" t="s">
        <v>25</v>
      </c>
      <c r="C51" s="35">
        <f>IF(C30="VRAI",C48,C49)</f>
        <v>6600</v>
      </c>
      <c r="D51" s="11"/>
      <c r="E51" s="11"/>
      <c r="F51" s="11"/>
      <c r="G51" s="11"/>
      <c r="H51" s="11"/>
      <c r="I51" s="11"/>
      <c r="J51" s="11"/>
      <c r="K51" s="11"/>
      <c r="L51" s="11"/>
    </row>
    <row r="52" spans="2:12">
      <c r="B52" s="65" t="s">
        <v>24</v>
      </c>
      <c r="C52" s="67">
        <f>IF(I30=0,C44+C45+C46+C51,"Renseignez toutes les cellules griséés")</f>
        <v>25600</v>
      </c>
      <c r="D52" s="11"/>
      <c r="E52" s="11"/>
      <c r="F52" s="11"/>
      <c r="G52" s="11"/>
      <c r="H52" s="11"/>
      <c r="I52" s="11"/>
      <c r="J52" s="11"/>
      <c r="K52" s="11"/>
      <c r="L52" s="11"/>
    </row>
    <row r="53" spans="2:12">
      <c r="B53" s="66"/>
      <c r="C53" s="68"/>
      <c r="D53" s="11"/>
      <c r="E53" s="11"/>
      <c r="F53" s="11"/>
      <c r="G53" s="11"/>
      <c r="H53" s="11"/>
      <c r="I53" s="11"/>
      <c r="J53" s="11"/>
      <c r="K53" s="11"/>
      <c r="L53" s="11"/>
    </row>
    <row r="54" spans="2:12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</row>
    <row r="55" spans="2:12" ht="24" customHeight="1">
      <c r="B55" s="14" t="s">
        <v>16</v>
      </c>
      <c r="C55" s="34">
        <f>IFERROR((C52*0.4),0)</f>
        <v>10240</v>
      </c>
      <c r="D55" s="11"/>
      <c r="E55" s="11"/>
      <c r="F55" s="11"/>
      <c r="G55" s="11"/>
      <c r="H55" s="11"/>
      <c r="I55" s="11"/>
      <c r="J55" s="11"/>
      <c r="K55" s="11"/>
      <c r="L55" s="11"/>
    </row>
    <row r="56" spans="2:12" ht="24" customHeight="1">
      <c r="B56" s="14" t="s">
        <v>15</v>
      </c>
      <c r="C56" s="34">
        <f>IFERROR((C52*0.6),0)</f>
        <v>15360</v>
      </c>
      <c r="D56" s="11"/>
      <c r="E56" s="11"/>
      <c r="F56" s="11"/>
      <c r="G56" s="11"/>
      <c r="H56" s="11"/>
      <c r="I56" s="11"/>
      <c r="J56" s="11"/>
      <c r="K56" s="11"/>
      <c r="L56" s="11"/>
    </row>
  </sheetData>
  <sheetProtection algorithmName="SHA-512" hashValue="0WtCtXaRpYJyk1rUT8DXi7MCn8Vn9yyjARN5+DpGrx3B2V2+XM00E5QkXTmu4Mnvr+61XWMz36BmXC6pCqOd+w==" saltValue="hRsBEy8Ic0k1WmKdd30vsA==" spinCount="100000" sheet="1" objects="1" scenarios="1"/>
  <mergeCells count="24">
    <mergeCell ref="B52:B53"/>
    <mergeCell ref="C52:C53"/>
    <mergeCell ref="B21:D2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3:C43"/>
    <mergeCell ref="B4:G6"/>
    <mergeCell ref="E7:G7"/>
    <mergeCell ref="B24:C24"/>
    <mergeCell ref="B32:D32"/>
    <mergeCell ref="B14:D14"/>
    <mergeCell ref="C15:D15"/>
    <mergeCell ref="C17:D17"/>
    <mergeCell ref="C19:D19"/>
    <mergeCell ref="B18:D18"/>
    <mergeCell ref="B16:D16"/>
    <mergeCell ref="B20:D20"/>
  </mergeCells>
  <phoneticPr fontId="12" type="noConversion"/>
  <dataValidations count="3">
    <dataValidation type="list" allowBlank="1" showInputMessage="1" showErrorMessage="1" sqref="C17" xr:uid="{C934A9C1-EAF7-4BB2-AC21-ACF7683D2181}">
      <formula1>$C$1:$C$2</formula1>
    </dataValidation>
    <dataValidation type="list" allowBlank="1" showInputMessage="1" showErrorMessage="1" sqref="C15:D15" xr:uid="{32FE7662-DA23-46FC-B12C-80F4FCBD589F}">
      <formula1>$P$14:$P$16</formula1>
    </dataValidation>
    <dataValidation type="list" allowBlank="1" showInputMessage="1" showErrorMessage="1" sqref="C19:D19" xr:uid="{7FF3A4CB-EDB4-4CE0-A460-7752D93BD52F}">
      <formula1>$P$18:$P$20</formula1>
    </dataValidation>
  </dataValidations>
  <pageMargins left="0.7" right="0.7" top="0.75" bottom="0.75" header="0.3" footer="0.3"/>
  <pageSetup paperSize="9" orientation="portrait" r:id="rId1"/>
  <ignoredErrors>
    <ignoredError sqref="C44 C46" formulaRange="1"/>
    <ignoredError sqref="F37 F3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calculette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Marie-Laure LAGARDE</dc:creator>
  <cp:lastModifiedBy>Alain FEURTEY</cp:lastModifiedBy>
  <cp:lastPrinted>2023-02-28T08:09:47Z</cp:lastPrinted>
  <dcterms:created xsi:type="dcterms:W3CDTF">2015-06-05T18:19:34Z</dcterms:created>
  <dcterms:modified xsi:type="dcterms:W3CDTF">2023-06-23T13:15:32Z</dcterms:modified>
</cp:coreProperties>
</file>